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C:\Users\ajena\KROQI Drive rehabilitation-ancien-urbain-bfc\CPER DRAC\Adapter le bâti ancien\07_Rendu\RENDU DRAC FINAL\02_Livrables\Livrables au 05092022\"/>
    </mc:Choice>
  </mc:AlternateContent>
  <xr:revisionPtr revIDLastSave="0" documentId="13_ncr:1_{F4BFB304-2912-419F-B602-5E0528458C47}" xr6:coauthVersionLast="36" xr6:coauthVersionMax="36" xr10:uidLastSave="{00000000-0000-0000-0000-000000000000}"/>
  <workbookProtection workbookAlgorithmName="SHA-512" workbookHashValue="+1OWlUXVQK9cZa9xZXcOMd5Bmjvhzxf5hS5J8qfah8r5PVgyV160sY4zE5P5PRezNy8odwVTyo0WPuAu3igV0g==" workbookSaltValue="AzpgY6x/TmN6zyua1jOF9w==" workbookSpinCount="100000" lockStructure="1"/>
  <bookViews>
    <workbookView xWindow="-110" yWindow="-110" windowWidth="23250" windowHeight="12570" firstSheet="2" activeTab="3" xr2:uid="{00000000-000D-0000-FFFF-FFFF00000000}"/>
  </bookViews>
  <sheets>
    <sheet name="Introduction" sheetId="3" r:id="rId1"/>
    <sheet name="Tableau complet" sheetId="1" r:id="rId2"/>
    <sheet name="MEP Données tech " sheetId="5" r:id="rId3"/>
    <sheet name="MEP Données chiffre" sheetId="6" r:id="rId4"/>
  </sheets>
  <definedNames>
    <definedName name="_xlnm.Print_Area" localSheetId="1">'Tableau complet'!$A$1:$AQ$39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22" i="6" l="1"/>
  <c r="W22" i="6"/>
  <c r="V22" i="6"/>
  <c r="U22" i="6"/>
  <c r="T22" i="6"/>
  <c r="S22" i="6"/>
  <c r="X21" i="6"/>
  <c r="W21" i="6"/>
  <c r="V21" i="6"/>
  <c r="U21" i="6"/>
  <c r="T21" i="6"/>
  <c r="S21" i="6"/>
  <c r="X20" i="6"/>
  <c r="W20" i="6"/>
  <c r="V20" i="6"/>
  <c r="U20" i="6"/>
  <c r="T20" i="6"/>
  <c r="S20" i="6"/>
  <c r="X19" i="6"/>
  <c r="W19" i="6"/>
  <c r="V19" i="6"/>
  <c r="U19" i="6"/>
  <c r="T19" i="6"/>
  <c r="S19" i="6"/>
  <c r="X18" i="6"/>
  <c r="W18" i="6"/>
  <c r="V18" i="6"/>
  <c r="U18" i="6"/>
  <c r="T18" i="6"/>
  <c r="S18" i="6"/>
  <c r="X17" i="6"/>
  <c r="W17" i="6"/>
  <c r="V17" i="6"/>
  <c r="U17" i="6"/>
  <c r="T17" i="6"/>
  <c r="S17" i="6"/>
  <c r="X16" i="6"/>
  <c r="W16" i="6"/>
  <c r="V16" i="6"/>
  <c r="U16" i="6"/>
  <c r="T16" i="6"/>
  <c r="S16" i="6"/>
  <c r="X15" i="6"/>
  <c r="W15" i="6"/>
  <c r="V15" i="6"/>
  <c r="U15" i="6"/>
  <c r="T15" i="6"/>
  <c r="S15" i="6"/>
  <c r="X14" i="6"/>
  <c r="W14" i="6"/>
  <c r="V14" i="6"/>
  <c r="U14" i="6"/>
  <c r="T14" i="6"/>
  <c r="S14" i="6"/>
  <c r="X13" i="6"/>
  <c r="W13" i="6"/>
  <c r="V13" i="6"/>
  <c r="U13" i="6"/>
  <c r="T13" i="6"/>
  <c r="S13" i="6"/>
  <c r="X12" i="6"/>
  <c r="W12" i="6"/>
  <c r="V12" i="6"/>
  <c r="U12" i="6"/>
  <c r="T12" i="6"/>
  <c r="S12" i="6"/>
  <c r="X11" i="6"/>
  <c r="W11" i="6"/>
  <c r="V11" i="6"/>
  <c r="U11" i="6"/>
  <c r="T11" i="6"/>
  <c r="S11" i="6"/>
  <c r="X10" i="6"/>
  <c r="W10" i="6"/>
  <c r="V10" i="6"/>
  <c r="U10" i="6"/>
  <c r="T10" i="6"/>
  <c r="S10" i="6"/>
  <c r="X9" i="6"/>
  <c r="W9" i="6"/>
  <c r="V9" i="6"/>
  <c r="U9" i="6"/>
  <c r="T9" i="6"/>
  <c r="S9" i="6"/>
  <c r="X8" i="6"/>
  <c r="W8" i="6"/>
  <c r="V8" i="6"/>
  <c r="U8" i="6"/>
  <c r="T8" i="6"/>
  <c r="S8" i="6"/>
  <c r="X7" i="6"/>
  <c r="W7" i="6"/>
  <c r="V7" i="6"/>
  <c r="U7" i="6"/>
  <c r="T7" i="6"/>
  <c r="S7" i="6"/>
  <c r="X6" i="6"/>
  <c r="W6" i="6"/>
  <c r="V6" i="6"/>
  <c r="U6" i="6"/>
  <c r="T6" i="6"/>
  <c r="S6" i="6"/>
  <c r="X5" i="6"/>
  <c r="W5" i="6"/>
  <c r="V5" i="6"/>
  <c r="U5" i="6"/>
  <c r="T5" i="6"/>
  <c r="S5" i="6"/>
  <c r="X4" i="6"/>
  <c r="W4" i="6"/>
  <c r="V4" i="6"/>
  <c r="U4" i="6"/>
  <c r="T4" i="6"/>
  <c r="S4" i="6"/>
  <c r="I21" i="5"/>
  <c r="I19" i="5"/>
  <c r="I18" i="5"/>
  <c r="I17" i="5"/>
  <c r="I16" i="5"/>
  <c r="J15" i="5"/>
  <c r="AQ4" i="1" l="1"/>
  <c r="AQ5" i="1"/>
  <c r="AQ6" i="1"/>
  <c r="AQ7" i="1"/>
  <c r="AQ8" i="1"/>
  <c r="AQ9" i="1"/>
  <c r="AQ10" i="1"/>
  <c r="AQ11" i="1"/>
  <c r="AQ12" i="1"/>
  <c r="AQ13" i="1"/>
  <c r="AQ14" i="1"/>
  <c r="AQ15" i="1"/>
  <c r="AQ16" i="1"/>
  <c r="AQ17" i="1"/>
  <c r="AQ18" i="1"/>
  <c r="AQ19" i="1"/>
  <c r="AQ20" i="1"/>
  <c r="AQ21" i="1"/>
  <c r="AQ22" i="1"/>
  <c r="AQ23" i="1"/>
  <c r="AQ24" i="1"/>
  <c r="AQ25" i="1"/>
  <c r="AQ26" i="1"/>
  <c r="AP4" i="1"/>
  <c r="AP5" i="1"/>
  <c r="AP6" i="1"/>
  <c r="AP7" i="1"/>
  <c r="AP8" i="1"/>
  <c r="AP9" i="1"/>
  <c r="AP10" i="1"/>
  <c r="AP11" i="1"/>
  <c r="AP12" i="1"/>
  <c r="AP13" i="1"/>
  <c r="AP14" i="1"/>
  <c r="AP15" i="1"/>
  <c r="AP16" i="1"/>
  <c r="AP17" i="1"/>
  <c r="AP18" i="1"/>
  <c r="AP19" i="1"/>
  <c r="AP20" i="1"/>
  <c r="AP21" i="1"/>
  <c r="AP22" i="1"/>
  <c r="AP23" i="1"/>
  <c r="AP24" i="1"/>
  <c r="AP25" i="1"/>
  <c r="AP26" i="1"/>
  <c r="AO4" i="1"/>
  <c r="AO5" i="1"/>
  <c r="AO6" i="1"/>
  <c r="AO7" i="1"/>
  <c r="AO8" i="1"/>
  <c r="AO9" i="1"/>
  <c r="AO10" i="1"/>
  <c r="AO11" i="1"/>
  <c r="AO12" i="1"/>
  <c r="AO13" i="1"/>
  <c r="AO14" i="1"/>
  <c r="AO15" i="1"/>
  <c r="AO16" i="1"/>
  <c r="AO17" i="1"/>
  <c r="AO18" i="1"/>
  <c r="AO19" i="1"/>
  <c r="AO20" i="1"/>
  <c r="AO21" i="1"/>
  <c r="AO22" i="1"/>
  <c r="AO23" i="1"/>
  <c r="AO24" i="1"/>
  <c r="AO25" i="1"/>
  <c r="AO26" i="1"/>
  <c r="AM4" i="1"/>
  <c r="AM5" i="1"/>
  <c r="AM6" i="1"/>
  <c r="AM7" i="1"/>
  <c r="AM8" i="1"/>
  <c r="AM9" i="1"/>
  <c r="AM10" i="1"/>
  <c r="AM11" i="1"/>
  <c r="AM12" i="1"/>
  <c r="AM13" i="1"/>
  <c r="AM14" i="1"/>
  <c r="AM15" i="1"/>
  <c r="AM16" i="1"/>
  <c r="AM17" i="1"/>
  <c r="AM18" i="1"/>
  <c r="AM19" i="1"/>
  <c r="AM20" i="1"/>
  <c r="AM21" i="1"/>
  <c r="AM22" i="1"/>
  <c r="AM23" i="1"/>
  <c r="AM24" i="1"/>
  <c r="AM25" i="1"/>
  <c r="AM26" i="1"/>
  <c r="AN4" i="1"/>
  <c r="AN5" i="1"/>
  <c r="AN6" i="1"/>
  <c r="AN7" i="1"/>
  <c r="AN8" i="1"/>
  <c r="AN9" i="1"/>
  <c r="AN10" i="1"/>
  <c r="AN11" i="1"/>
  <c r="AN12" i="1"/>
  <c r="AN13" i="1"/>
  <c r="AN14" i="1"/>
  <c r="AN15" i="1"/>
  <c r="AN16" i="1"/>
  <c r="AN17" i="1"/>
  <c r="AN18" i="1"/>
  <c r="AN19" i="1"/>
  <c r="AN20" i="1"/>
  <c r="AN21" i="1"/>
  <c r="AN22" i="1"/>
  <c r="AN23" i="1"/>
  <c r="AN24" i="1"/>
  <c r="AN25" i="1"/>
  <c r="AN26" i="1"/>
  <c r="AL4" i="1"/>
  <c r="AL5" i="1"/>
  <c r="AL6" i="1"/>
  <c r="AL7" i="1"/>
  <c r="AL8" i="1"/>
  <c r="AL9" i="1"/>
  <c r="AL10" i="1"/>
  <c r="AL11" i="1"/>
  <c r="AL12" i="1"/>
  <c r="AL13" i="1"/>
  <c r="AL14" i="1"/>
  <c r="AL15" i="1"/>
  <c r="AL16" i="1"/>
  <c r="AL17" i="1"/>
  <c r="AL18" i="1"/>
  <c r="AL19" i="1"/>
  <c r="AL20" i="1"/>
  <c r="AL21" i="1"/>
  <c r="AL22" i="1"/>
  <c r="AL23" i="1"/>
  <c r="AL24" i="1"/>
  <c r="AL25" i="1"/>
  <c r="AL26" i="1"/>
  <c r="Z17" i="1" l="1"/>
  <c r="Y25" i="1" l="1"/>
  <c r="Y23" i="1"/>
  <c r="Y22" i="1"/>
  <c r="Y19" i="1"/>
  <c r="Y18" i="1"/>
</calcChain>
</file>

<file path=xl/sharedStrings.xml><?xml version="1.0" encoding="utf-8"?>
<sst xmlns="http://schemas.openxmlformats.org/spreadsheetml/2006/main" count="1031" uniqueCount="322">
  <si>
    <t>Critères environnementaux</t>
  </si>
  <si>
    <t>Critères économiques</t>
  </si>
  <si>
    <t>Critères techniques</t>
  </si>
  <si>
    <t>Lambda</t>
  </si>
  <si>
    <t>Déphasage</t>
  </si>
  <si>
    <t>Chaleur spcécifique</t>
  </si>
  <si>
    <t>ACERMI</t>
  </si>
  <si>
    <t>Label/certif environnementaux</t>
  </si>
  <si>
    <t>Local /provenance</t>
  </si>
  <si>
    <t>Consitution (dont % biosourcé, matière renouvelable)</t>
  </si>
  <si>
    <t>Aptitude à l'usage</t>
  </si>
  <si>
    <t>Réaction au feu</t>
  </si>
  <si>
    <t>Amortissement</t>
  </si>
  <si>
    <t>Etiquette Sanitaire</t>
  </si>
  <si>
    <t>Fonction</t>
  </si>
  <si>
    <t>Isolation thermique</t>
  </si>
  <si>
    <t>MUR
ITE</t>
  </si>
  <si>
    <t>MUR
ITI</t>
  </si>
  <si>
    <t>Sarking</t>
  </si>
  <si>
    <t>Rampant ITI</t>
  </si>
  <si>
    <t>Plancher</t>
  </si>
  <si>
    <t>Comble perdu</t>
  </si>
  <si>
    <t>Toiture terrasse</t>
  </si>
  <si>
    <t>Isolation répartie</t>
  </si>
  <si>
    <t xml:space="preserve">Cloisons </t>
  </si>
  <si>
    <t>Présentation générale du produit</t>
  </si>
  <si>
    <t>Lieu de fabrication</t>
  </si>
  <si>
    <t>Type de produit</t>
  </si>
  <si>
    <t>Fabricant</t>
  </si>
  <si>
    <t>Ville/Pays</t>
  </si>
  <si>
    <t>Diasen</t>
  </si>
  <si>
    <t>Parnatur</t>
  </si>
  <si>
    <t>Biosys</t>
  </si>
  <si>
    <t>Novidem</t>
  </si>
  <si>
    <t>ParexLanko</t>
  </si>
  <si>
    <t>Vicat / Vieille Matériaux</t>
  </si>
  <si>
    <t>Isolant semi-rigide</t>
  </si>
  <si>
    <t>FBT PR</t>
  </si>
  <si>
    <t>Biosourcé/ Non Biosourcé</t>
  </si>
  <si>
    <t>Métisse</t>
  </si>
  <si>
    <t>Isolant en vrac</t>
  </si>
  <si>
    <t>IDEM</t>
  </si>
  <si>
    <t>FBT Isolation</t>
  </si>
  <si>
    <t>Le Relais</t>
  </si>
  <si>
    <t>Coton recyclé</t>
  </si>
  <si>
    <t>Fibres de chanvre</t>
  </si>
  <si>
    <t>Fibres de bois</t>
  </si>
  <si>
    <t>Ouate de carton</t>
  </si>
  <si>
    <t>Paille de riz</t>
  </si>
  <si>
    <t>Chénevottes</t>
  </si>
  <si>
    <t>Chènevottes</t>
  </si>
  <si>
    <t>Liège</t>
  </si>
  <si>
    <t>Isolant rigide</t>
  </si>
  <si>
    <t xml:space="preserve">Blocs </t>
  </si>
  <si>
    <t>Isolation Paille</t>
  </si>
  <si>
    <t>Béton de chanvre</t>
  </si>
  <si>
    <t>Référence commerciale du produit</t>
  </si>
  <si>
    <t xml:space="preserve">Type </t>
  </si>
  <si>
    <t>Biosourcé</t>
  </si>
  <si>
    <t>Laine de roche</t>
  </si>
  <si>
    <t>Non biosourcé</t>
  </si>
  <si>
    <t>Laine de verre</t>
  </si>
  <si>
    <t>Polystyrène</t>
  </si>
  <si>
    <t>Chanvre, Lin, Coton</t>
  </si>
  <si>
    <t>Biofib'trio</t>
  </si>
  <si>
    <t>biofib'isolation</t>
  </si>
  <si>
    <t>Ouate de cellulose</t>
  </si>
  <si>
    <t>Isohemp</t>
  </si>
  <si>
    <t>Parement minéraux</t>
  </si>
  <si>
    <t>Multipor</t>
  </si>
  <si>
    <t>Isolant dalle</t>
  </si>
  <si>
    <t>Granulat verre</t>
  </si>
  <si>
    <t>Misapor</t>
  </si>
  <si>
    <t>Paille de blé</t>
  </si>
  <si>
    <t xml:space="preserve">Enduit </t>
  </si>
  <si>
    <t>Chape</t>
  </si>
  <si>
    <t>Poussière de chanvre</t>
  </si>
  <si>
    <t>Biofib Chape</t>
  </si>
  <si>
    <t>Isolair</t>
  </si>
  <si>
    <t>Rockmur nu</t>
  </si>
  <si>
    <t>Rockwool</t>
  </si>
  <si>
    <t>x</t>
  </si>
  <si>
    <t>oui</t>
  </si>
  <si>
    <t>A1</t>
  </si>
  <si>
    <t>A+</t>
  </si>
  <si>
    <t>Saint Eloy Les Mines - France (63)</t>
  </si>
  <si>
    <t>EUCEB</t>
  </si>
  <si>
    <t>Auvergne</t>
  </si>
  <si>
    <t>NC</t>
  </si>
  <si>
    <t>DTU 25.41 (contre-cloison plaque de plâtre)</t>
  </si>
  <si>
    <t>GR 32 nu</t>
  </si>
  <si>
    <t>Isover</t>
  </si>
  <si>
    <t>Chemillé (49)</t>
  </si>
  <si>
    <t>Knauf</t>
  </si>
  <si>
    <t>DTU 25.42 Ouvrages de doublage et habillage en complexes et sandwiches plaques de parement en plâtre-isolant</t>
  </si>
  <si>
    <t>B S1 d0</t>
  </si>
  <si>
    <t>Polyplac D</t>
  </si>
  <si>
    <t>Plusieurs site dans la FDES</t>
  </si>
  <si>
    <t>verre (dont recyclé)</t>
  </si>
  <si>
    <t>Roche volcanique (dont recyclé)</t>
  </si>
  <si>
    <t>polystèrène expansé</t>
  </si>
  <si>
    <t>Fernelmont Belgique</t>
  </si>
  <si>
    <t>Non</t>
  </si>
  <si>
    <t>non</t>
  </si>
  <si>
    <t>Pas de doc de ref mis à part guide de mise en œuvre fabriquant</t>
  </si>
  <si>
    <t>Ferlement Belgique</t>
  </si>
  <si>
    <t>Chènevotte+chauxhydraulique+chaux aérienne</t>
  </si>
  <si>
    <t>A2 (avec enduit)</t>
  </si>
  <si>
    <t>Nature Plus</t>
  </si>
  <si>
    <t>Chaux et sable</t>
  </si>
  <si>
    <t>Xella/Ytong</t>
  </si>
  <si>
    <t>Stulln - Allemagne</t>
  </si>
  <si>
    <t>Misapor 10/50</t>
  </si>
  <si>
    <t>Dagmersellen - Suisse</t>
  </si>
  <si>
    <t>DTA 3.3/16-910_V2</t>
  </si>
  <si>
    <t>Verre cellulaire</t>
  </si>
  <si>
    <t>Sainte Gemme La plaine (85)</t>
  </si>
  <si>
    <t>Chénevotte</t>
  </si>
  <si>
    <t>conforme au règle pro CenC</t>
  </si>
  <si>
    <t>Vendée (85)</t>
  </si>
  <si>
    <t>100 % biosourcé : poussières issues du défibrage du chanvre et du lin</t>
  </si>
  <si>
    <t>Billy Berclau (62)</t>
  </si>
  <si>
    <t>Mur Ossature Bois</t>
  </si>
  <si>
    <t>Fabriqué dans le Pas de Calais (provenance des jeans de toute la France)</t>
  </si>
  <si>
    <t>Label Produit biosourcé</t>
  </si>
  <si>
    <t>Fabriqué en Véndée (provenance des MP Vendée et France)</t>
  </si>
  <si>
    <t>Fibres de chanvre, Lin et Coton (85%) et liant polymère</t>
  </si>
  <si>
    <t>Avis technique n°20/14-329 (application en murs)
Avis technique n°20/14-330 (application en toiture)
Atex en cours pour l'ITE</t>
  </si>
  <si>
    <t>F</t>
  </si>
  <si>
    <t>Isonat</t>
  </si>
  <si>
    <t>Isonat plus 55 flex H</t>
  </si>
  <si>
    <t>Mably (42)</t>
  </si>
  <si>
    <t>Fibres de bois 85% et liant PE</t>
  </si>
  <si>
    <t>Fabriqué à Mably dans la Loire , plaquette provenant des scieries voisines exploitant les bois locaux</t>
  </si>
  <si>
    <t>Avis technique n°20/19-431-V1 et 20/19-432-V2</t>
  </si>
  <si>
    <t>Soprema</t>
  </si>
  <si>
    <t>Golbey (88) et Allemagne</t>
  </si>
  <si>
    <t>France et Allemagne</t>
  </si>
  <si>
    <t>Fibres de bois 90 %</t>
  </si>
  <si>
    <t>Norme NF EN 13171
DTU 31.2</t>
  </si>
  <si>
    <t>Etalans (25)</t>
  </si>
  <si>
    <t>Fabriqué dans le Doubs, avec la chénevotte Eurochanvre + ciment prompt Vicat (isère)</t>
  </si>
  <si>
    <t xml:space="preserve">Chénevotte </t>
  </si>
  <si>
    <t>Atex cas A</t>
  </si>
  <si>
    <t>B,s1,d0 (finition enduite)</t>
  </si>
  <si>
    <t>Ouateco</t>
  </si>
  <si>
    <t>Saint-Quentin-Fallavier (38)</t>
  </si>
  <si>
    <t xml:space="preserve">Châlon (71) </t>
  </si>
  <si>
    <t>Dagneux (01)</t>
  </si>
  <si>
    <t>Label produit biosourcé</t>
  </si>
  <si>
    <t>A</t>
  </si>
  <si>
    <t>Zone de chalandise de 20km max</t>
  </si>
  <si>
    <t>C s3 d0 (soufflage) ; B s2 d0 à 65 kg / m³ (insufflation)</t>
  </si>
  <si>
    <t xml:space="preserve"> Avis technique 20/17-404_v1 ; Avis technique 20/17-405_V1 ; AMB : 11 mars 2016 CQMB N° 2015/001 ; Assurance décennale (article 1792 - 4 code du civil) RPP du BTP n° 605819</t>
  </si>
  <si>
    <t>85% carton ; 7 % hydroxyde d’aluminium ; 4.5 % acide borique ; 0.5 % d’huile minérale (traitement anti-poussière)</t>
  </si>
  <si>
    <t>Liant : Crouzille (37) ; Chènevotte : La Chanvrière de l'Aube (10)</t>
  </si>
  <si>
    <t>Liant spécifique développé par PAREX + chènevotte</t>
  </si>
  <si>
    <t>Paille de riz de Camargue</t>
  </si>
  <si>
    <t>92% paille de riz ; 8 % liant ; sans additif</t>
  </si>
  <si>
    <t>s ATEx n° 2721 murs et n° 2722 toiture (combles et planchers)</t>
  </si>
  <si>
    <t>Euroclasse E</t>
  </si>
  <si>
    <t>Saint Geours de Maremne (40)</t>
  </si>
  <si>
    <t>1,52 kg CO2 eq/kg papier</t>
  </si>
  <si>
    <t>Journaux locaux, circuit court</t>
  </si>
  <si>
    <t>95% papier ; 5% acide borique</t>
  </si>
  <si>
    <t>85% coton recyclé ; 15% liant polyester</t>
  </si>
  <si>
    <t>Euroclasse E (seul) // B/S1/d0 (dans conditions finales d'utilisation)</t>
  </si>
  <si>
    <t>ATEC CSTB - Mur (n°20/16-392) Toiture (n°20/16-393)</t>
  </si>
  <si>
    <t>Liège ; argile ; fibres de polypropylène ; poudre de diatomées ; adjuvants divers</t>
  </si>
  <si>
    <t>Conforme aux règles professionnelles "Enduits en mortier de chanvre" (Construire en Chanvre - Juillet 2012)</t>
  </si>
  <si>
    <t>Avis technique 20/14- 339 ; marquage CE</t>
  </si>
  <si>
    <t>conforme au régle pro RFCP</t>
  </si>
  <si>
    <t>Multiples</t>
  </si>
  <si>
    <t>Durée de vie (ans)</t>
  </si>
  <si>
    <t>Local : Eurochanvre pour la chénevotte + BCB pour le liant</t>
  </si>
  <si>
    <t>environ 100 kg de chénevottes/m3</t>
  </si>
  <si>
    <t>100% biosourcé</t>
  </si>
  <si>
    <t>B S1 d0 (pour mur enduit chaux ou terrecrue)</t>
  </si>
  <si>
    <t>Régle professionnelle CP 2012</t>
  </si>
  <si>
    <t>50 ?</t>
  </si>
  <si>
    <t>Aérogel</t>
  </si>
  <si>
    <t>Fixit</t>
  </si>
  <si>
    <t>Fixit 222</t>
  </si>
  <si>
    <t>Bex (Canton de Vaud-Suisse)</t>
  </si>
  <si>
    <t>8,71 (15 cm d'épaisseur)</t>
  </si>
  <si>
    <t>17 (30 cm d'épaisseur)</t>
  </si>
  <si>
    <t>18 (bloc de 30 cm)</t>
  </si>
  <si>
    <t>17 (bloc de 30 cm)</t>
  </si>
  <si>
    <t>7,8 (12 cm d'épaisseur)</t>
  </si>
  <si>
    <t>7,6 (27 cm d'épaisseur)</t>
  </si>
  <si>
    <t>8,2 (29 cm d'épaisseur)</t>
  </si>
  <si>
    <t>4,49 (20 cm d'épaisseur)</t>
  </si>
  <si>
    <t>10,54 (20 cm d'épaisseur)</t>
  </si>
  <si>
    <t>4,17 (20 cm d'épaisseur)</t>
  </si>
  <si>
    <t>5,75 (20 cm d'épaisseur)</t>
  </si>
  <si>
    <t>4,88 (20 cm d'épaisseur)</t>
  </si>
  <si>
    <t>5,49 (20 cm d'épaisseur)</t>
  </si>
  <si>
    <t>7,86 (20 cm d'épaisseur)</t>
  </si>
  <si>
    <t>5,58 (20 cm d'épaisseur)</t>
  </si>
  <si>
    <t>14,46 (37 cm d'épaisseur)</t>
  </si>
  <si>
    <t>7,53 (20 cm d'épaisseur)</t>
  </si>
  <si>
    <t>DTA n° 7/12-1509</t>
  </si>
  <si>
    <t>classe A2,s1,d0</t>
  </si>
  <si>
    <t>Sassoferrato (Italie)</t>
  </si>
  <si>
    <t>Italie</t>
  </si>
  <si>
    <t>A2,s1,d0</t>
  </si>
  <si>
    <t>Suisse</t>
  </si>
  <si>
    <t>Liants : chaux hydraulique NHL 5, chaux hydratée, ciment blanc
Agrégats: granules d‘aérogel, agrégats minéraux légers
Additifs : agent de rétention d’eau, entraîneur d’air, agent hydrofug</t>
  </si>
  <si>
    <t>Diathonite evolution</t>
  </si>
  <si>
    <t>non; guide de mise en œuvre fabricant</t>
  </si>
  <si>
    <t>Energie fabrication (MJ/UF)</t>
  </si>
  <si>
    <t>Impact carbone (kg CO2 eq/UF)</t>
  </si>
  <si>
    <t>1m3</t>
  </si>
  <si>
    <t>Pas de doc de ref mis à part guide de mise en œuvre fabricant</t>
  </si>
  <si>
    <t>AMORIM ISOLAMENTOS SA</t>
  </si>
  <si>
    <t>Corkisol</t>
  </si>
  <si>
    <t>Mozelos (Portugale)</t>
  </si>
  <si>
    <t>10,1 (20 cm d'épaisseur)</t>
  </si>
  <si>
    <t>9,7 (15 cm d'épaisseur)</t>
  </si>
  <si>
    <t>Non concerné</t>
  </si>
  <si>
    <t>document fabricant</t>
  </si>
  <si>
    <t>Jetrock2</t>
  </si>
  <si>
    <t>5,31 (31 cm d'épaisseur)</t>
  </si>
  <si>
    <t>DTU 44.11</t>
  </si>
  <si>
    <t>Saint Eloy les Mines (63)</t>
  </si>
  <si>
    <t>100% Liège</t>
  </si>
  <si>
    <t>Portugal /Espagne</t>
  </si>
  <si>
    <t>1m²ep 315mm</t>
  </si>
  <si>
    <t>0% biosourcé, Fibres de roches+ briquettes</t>
  </si>
  <si>
    <t>Non connu</t>
  </si>
  <si>
    <t>Euroclasse F</t>
  </si>
  <si>
    <t>100% fibres de chanvre</t>
  </si>
  <si>
    <t>7 (27 cm d'épaisseur)</t>
  </si>
  <si>
    <t>Pas d'essais</t>
  </si>
  <si>
    <t>Chanvre Mellois en Nouvelle Aquitaine a réalisé une ATEX cas B pour la pose de fibres de chanvre en comble perdu.</t>
  </si>
  <si>
    <t>Chanvre Mellois</t>
  </si>
  <si>
    <t>Melleran (79)</t>
  </si>
  <si>
    <t>1kg</t>
  </si>
  <si>
    <t>Chanvre cultivé en Nouvelle Aquitaine</t>
  </si>
  <si>
    <t>1m² ep 8 cm</t>
  </si>
  <si>
    <t>1m² ep 100 mm</t>
  </si>
  <si>
    <t>1 m² ep 100 mm</t>
  </si>
  <si>
    <t>1m² ep 37 cm</t>
  </si>
  <si>
    <t>ACV "craddle to grave" + estimation pour les étapes mise en œuvre et fin de vie à partir de la FDES Biosys</t>
  </si>
  <si>
    <t>EPD (étapes A1-A3)</t>
  </si>
  <si>
    <t>France</t>
  </si>
  <si>
    <t>Cout fourniture €/m²/cm</t>
  </si>
  <si>
    <t>0,43 (soufllage)
0,84 (insufllation)</t>
  </si>
  <si>
    <t>0,5 (manuel)</t>
  </si>
  <si>
    <t xml:space="preserve">1 kg </t>
  </si>
  <si>
    <t>1 kg</t>
  </si>
  <si>
    <t>1m² ép 300 mm</t>
  </si>
  <si>
    <t>1m² ep 300 mm compactée</t>
  </si>
  <si>
    <t>1,52 kgCO2eq/kg papier</t>
  </si>
  <si>
    <t>1m² ep 270 mm après tassement</t>
  </si>
  <si>
    <t>1m² ep 270 mm après tassement (soufflage ) ; 
1m² ép 145 mm (inssuflation)</t>
  </si>
  <si>
    <t xml:space="preserve">6.32 </t>
  </si>
  <si>
    <t xml:space="preserve"> 1,65 (soufflage)
1,44  (insufflation) </t>
  </si>
  <si>
    <t>-3.71</t>
  </si>
  <si>
    <t>Stockage carbone (kg CO2 eq / UF)</t>
  </si>
  <si>
    <t xml:space="preserve">6.50e-4 </t>
  </si>
  <si>
    <t xml:space="preserve">30,4 (soufflage)
25,9 (insufflation) </t>
  </si>
  <si>
    <t>1m² ép 100 mm (130 kg/m3)</t>
  </si>
  <si>
    <t>E</t>
  </si>
  <si>
    <t xml:space="preserve">Analyse comparative du coût économique et environnemental de différentes solutions pour la rénovation du bâti ancien
</t>
  </si>
  <si>
    <t xml:space="preserve">Grille de Lecture: Les données  par produits sont renseignées pour plusieures catégories:
Fonction : Fonction qu'occupe le produit dans le bâtiment
</t>
  </si>
  <si>
    <t>Critères environnementaux : Données environnementales disponibles et principales informations notamment impact carbone (indicateur réchauffement climatique des FDES)</t>
  </si>
  <si>
    <t xml:space="preserve">Critères techniques : Autres critères techniques intéressant au vu de la fonction occupé par le produit dans le bâtiment et pouvant apporter plus d'élements à la comparaison </t>
  </si>
  <si>
    <t>€</t>
  </si>
  <si>
    <t>€€</t>
  </si>
  <si>
    <t>€€€</t>
  </si>
  <si>
    <t>€€€€</t>
  </si>
  <si>
    <t>&lt;10 €/m² (ép courante)</t>
  </si>
  <si>
    <t>entre 10 et 50 €/m²</t>
  </si>
  <si>
    <t>entre 50 et 100 € /m²</t>
  </si>
  <si>
    <t>&gt;100 € /m²</t>
  </si>
  <si>
    <t>Base INIES</t>
  </si>
  <si>
    <t>INIES – Les données environnementales et sanitaires de référence pour le bâtiment</t>
  </si>
  <si>
    <t>Estimation</t>
  </si>
  <si>
    <t>Source des données environnementales</t>
  </si>
  <si>
    <t>Site internet du fabricant</t>
  </si>
  <si>
    <t>FDES vérifiée et valide</t>
  </si>
  <si>
    <t>Modélisation à partir de la base Ecoinvent</t>
  </si>
  <si>
    <t>Base environnementale espagnole</t>
  </si>
  <si>
    <t>FDES non valide</t>
  </si>
  <si>
    <t xml:space="preserve">Archives </t>
  </si>
  <si>
    <t>Distributeur</t>
  </si>
  <si>
    <t>Batiprix</t>
  </si>
  <si>
    <t>EPD (étapes A1 à A3) + estimation pour les étapes de mise en œuvre et fin de vie à partir de la FDES Isolair</t>
  </si>
  <si>
    <t>EPD (étapes A1 à A3)</t>
  </si>
  <si>
    <t>Estimation (étapes A1 à A3)</t>
  </si>
  <si>
    <t>Type de données environnementales</t>
  </si>
  <si>
    <r>
      <t xml:space="preserve">Cout Mise en œuvre </t>
    </r>
    <r>
      <rPr>
        <b/>
        <vertAlign val="superscript"/>
        <sz val="12"/>
        <rFont val="Calibri"/>
        <family val="2"/>
        <scheme val="minor"/>
      </rPr>
      <t>1</t>
    </r>
  </si>
  <si>
    <r>
      <t xml:space="preserve">Source des données économiques </t>
    </r>
    <r>
      <rPr>
        <b/>
        <vertAlign val="superscript"/>
        <sz val="12"/>
        <rFont val="Calibri"/>
        <family val="2"/>
        <scheme val="minor"/>
      </rPr>
      <t>2</t>
    </r>
  </si>
  <si>
    <r>
      <rPr>
        <vertAlign val="superscript"/>
        <sz val="11"/>
        <color theme="1"/>
        <rFont val="Calibri"/>
        <family val="2"/>
        <scheme val="minor"/>
      </rPr>
      <t>1</t>
    </r>
    <r>
      <rPr>
        <sz val="11"/>
        <color theme="1"/>
        <rFont val="Calibri"/>
        <family val="2"/>
        <scheme val="minor"/>
      </rPr>
      <t xml:space="preserve"> Coût de mise en oeuvre :</t>
    </r>
  </si>
  <si>
    <r>
      <rPr>
        <vertAlign val="superscript"/>
        <sz val="11"/>
        <color theme="1"/>
        <rFont val="Calibri"/>
        <family val="2"/>
        <scheme val="minor"/>
      </rPr>
      <t>2</t>
    </r>
    <r>
      <rPr>
        <sz val="11"/>
        <color theme="1"/>
        <rFont val="Calibri"/>
        <family val="2"/>
        <scheme val="minor"/>
      </rPr>
      <t xml:space="preserve"> Source des données :</t>
    </r>
  </si>
  <si>
    <t>A dire d'expert et évaluation du marché</t>
  </si>
  <si>
    <t>Prix public de distributeurs (dans ce cas là un coefficient de -30% est appliqué)</t>
  </si>
  <si>
    <t>Prix public de fabricants et/ou issu de discussion directe avec les fabricants</t>
  </si>
  <si>
    <t>Prix issu de batiprix (dans ce cas là un coefficient de -30% est appliqué)</t>
  </si>
  <si>
    <r>
      <t>Base INIES</t>
    </r>
    <r>
      <rPr>
        <vertAlign val="superscript"/>
        <sz val="11"/>
        <color theme="1"/>
        <rFont val="Calibri"/>
        <family val="2"/>
        <scheme val="minor"/>
      </rPr>
      <t>3</t>
    </r>
  </si>
  <si>
    <r>
      <rPr>
        <vertAlign val="superscript"/>
        <sz val="11"/>
        <color theme="1"/>
        <rFont val="Calibri"/>
        <family val="2"/>
        <scheme val="minor"/>
      </rPr>
      <t>3</t>
    </r>
    <r>
      <rPr>
        <sz val="11"/>
        <color theme="1"/>
        <rFont val="Calibri"/>
        <family val="2"/>
        <scheme val="minor"/>
      </rPr>
      <t>Base INIES</t>
    </r>
  </si>
  <si>
    <r>
      <t xml:space="preserve">Unité fonctionelle (UF) </t>
    </r>
    <r>
      <rPr>
        <b/>
        <vertAlign val="superscript"/>
        <sz val="12"/>
        <rFont val="Calibri"/>
        <family val="2"/>
        <scheme val="minor"/>
      </rPr>
      <t>4</t>
    </r>
  </si>
  <si>
    <r>
      <rPr>
        <vertAlign val="superscript"/>
        <sz val="11"/>
        <color theme="1"/>
        <rFont val="Calibri"/>
        <family val="2"/>
        <scheme val="minor"/>
      </rPr>
      <t>4</t>
    </r>
    <r>
      <rPr>
        <sz val="11"/>
        <color theme="1"/>
        <rFont val="Calibri"/>
        <family val="2"/>
        <scheme val="minor"/>
      </rPr>
      <t xml:space="preserve"> L'unité fonctionelle est la quantité de référence pour le calcul des résultats de l'ACV. Les différents critères environnementaux sont à analyser en fonction de cette UF et non à comparer directement entre eux.</t>
    </r>
  </si>
  <si>
    <t>Ce tableau a été réalisé en Mai-Juin 2021 par Karibati.
Les données reseignées sont représentatives de la période 2020-2021.</t>
  </si>
  <si>
    <t>Fonction: Fonction occupé par le produit dans le bâtiment</t>
  </si>
  <si>
    <t>Critères économique : Données sur les couts de fournitures et évaluation des couts de mise en œuvre pour chaque produit.
Pour facilier la lecture sur les coûts l'ensemble des coûts des produits est ramené en €/m²/cm</t>
  </si>
  <si>
    <t>2,5</t>
  </si>
  <si>
    <t>4</t>
  </si>
  <si>
    <t>7</t>
  </si>
  <si>
    <t>épaisseur (en cm) pour un R de ;</t>
  </si>
  <si>
    <t>5</t>
  </si>
  <si>
    <t>15</t>
  </si>
  <si>
    <t>25</t>
  </si>
  <si>
    <t>R obtenu avec une épaisseur (cm) de:</t>
  </si>
  <si>
    <t>Caractéristiques thermiques</t>
  </si>
  <si>
    <t xml:space="preserve">Critère technique </t>
  </si>
  <si>
    <t>Type de matériaux</t>
  </si>
  <si>
    <t>Pas de document de référence, mis à part guide de mise en œuvre fabriquant</t>
  </si>
  <si>
    <t>Panneau isolant</t>
  </si>
  <si>
    <t>Liants : chaux hydraulique NHL 5, chaux hydratée, ciment blanc
Agrégats: granules d‘aérogel, agrégats minéraux légers
Additifs : agent de rétention d’eau, entraîneur d’air, agent hydrofuge</t>
  </si>
  <si>
    <t>0,31 (soufflage) 
0,61 (insuflation)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</si>
</sst>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 &quot;€&quot;"/>
  </numFmts>
  <fonts count="9" x14ac:knownFonts="1">
    <font>
      <sz val="11"/>
      <color theme="1"/>
      <name val="Calibri"/>
      <family val="2"/>
      <scheme val="minor"/>
    </font>
    <font>
      <b/>
      <sz val="14"/>
      <color theme="1"/>
      <name val="Calibri"/>
      <family val="2"/>
      <scheme val="minor"/>
    </font>
    <font>
      <b/>
      <sz val="12"/>
      <color theme="1"/>
      <name val="Calibri"/>
      <family val="2"/>
      <scheme val="minor"/>
    </font>
    <font>
      <b/>
      <sz val="12"/>
      <name val="Calibri"/>
      <family val="2"/>
      <scheme val="minor"/>
    </font>
    <font>
      <sz val="11"/>
      <name val="Calibri"/>
      <family val="2"/>
      <scheme val="minor"/>
    </font>
    <font>
      <u/>
      <sz val="11"/>
      <color theme="10"/>
      <name val="Calibri"/>
      <family val="2"/>
      <scheme val="minor"/>
    </font>
    <font>
      <b/>
      <vertAlign val="superscript"/>
      <sz val="12"/>
      <name val="Calibri"/>
      <family val="2"/>
      <scheme val="minor"/>
    </font>
    <font>
      <vertAlign val="superscript"/>
      <sz val="11"/>
      <color theme="1"/>
      <name val="Calibri"/>
      <family val="2"/>
      <scheme val="minor"/>
    </font>
    <font>
      <b/>
      <sz val="11"/>
      <color theme="1"/>
      <name val="Calibri"/>
      <family val="2"/>
      <scheme val="minor"/>
    </font>
  </fonts>
  <fills count="11">
    <fill>
      <patternFill patternType="none"/>
    </fill>
    <fill>
      <patternFill patternType="gray125"/>
    </fill>
    <fill>
      <patternFill patternType="solid">
        <fgColor theme="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166">
    <xf numFmtId="0" fontId="0" fillId="0" borderId="0" xfId="0"/>
    <xf numFmtId="0" fontId="1" fillId="2" borderId="15" xfId="0" applyFont="1" applyFill="1" applyBorder="1" applyAlignment="1">
      <alignment vertical="center" wrapText="1"/>
    </xf>
    <xf numFmtId="0" fontId="1" fillId="2" borderId="16" xfId="0" applyFont="1" applyFill="1" applyBorder="1" applyAlignment="1">
      <alignment vertical="center" wrapText="1"/>
    </xf>
    <xf numFmtId="0" fontId="2" fillId="2" borderId="14" xfId="0" applyFont="1" applyFill="1" applyBorder="1" applyAlignment="1">
      <alignment horizontal="center" vertical="center" wrapText="1"/>
    </xf>
    <xf numFmtId="0" fontId="0" fillId="0" borderId="0" xfId="0" applyFill="1"/>
    <xf numFmtId="0" fontId="0" fillId="0" borderId="0" xfId="0" applyAlignment="1">
      <alignment horizontal="center" vertical="center"/>
    </xf>
    <xf numFmtId="0" fontId="0" fillId="7" borderId="0" xfId="0" applyFill="1"/>
    <xf numFmtId="0" fontId="0" fillId="0" borderId="11" xfId="0" applyFill="1" applyBorder="1" applyAlignment="1">
      <alignment horizontal="left" vertical="top"/>
    </xf>
    <xf numFmtId="0" fontId="0" fillId="0" borderId="1" xfId="0" applyFill="1" applyBorder="1" applyAlignment="1">
      <alignment horizontal="left" vertical="top"/>
    </xf>
    <xf numFmtId="0" fontId="4" fillId="0" borderId="1" xfId="0" applyFont="1" applyFill="1" applyBorder="1" applyAlignment="1">
      <alignment horizontal="left" vertical="top"/>
    </xf>
    <xf numFmtId="0" fontId="0" fillId="0" borderId="8" xfId="0" applyFill="1" applyBorder="1" applyAlignment="1">
      <alignment horizontal="left" vertical="top"/>
    </xf>
    <xf numFmtId="0" fontId="0" fillId="0" borderId="1" xfId="0" quotePrefix="1" applyFill="1" applyBorder="1" applyAlignment="1">
      <alignment horizontal="left" vertical="top"/>
    </xf>
    <xf numFmtId="9" fontId="0" fillId="0" borderId="1" xfId="0" applyNumberFormat="1" applyFill="1" applyBorder="1" applyAlignment="1">
      <alignment horizontal="left" vertical="top"/>
    </xf>
    <xf numFmtId="0" fontId="0" fillId="0" borderId="1" xfId="0" applyFill="1" applyBorder="1" applyAlignment="1">
      <alignment horizontal="left" vertical="top" wrapText="1"/>
    </xf>
    <xf numFmtId="0" fontId="0" fillId="0" borderId="12" xfId="0" applyFill="1" applyBorder="1" applyAlignment="1">
      <alignment horizontal="left" vertical="top"/>
    </xf>
    <xf numFmtId="0" fontId="0" fillId="0" borderId="13" xfId="0" applyFill="1" applyBorder="1" applyAlignment="1">
      <alignment horizontal="left" vertical="top"/>
    </xf>
    <xf numFmtId="0" fontId="0" fillId="0" borderId="14" xfId="0" applyFill="1" applyBorder="1" applyAlignment="1">
      <alignment horizontal="left" vertical="top"/>
    </xf>
    <xf numFmtId="9" fontId="0" fillId="0" borderId="13" xfId="0" applyNumberFormat="1" applyFill="1" applyBorder="1" applyAlignment="1">
      <alignment horizontal="left" vertical="top"/>
    </xf>
    <xf numFmtId="0" fontId="0" fillId="0" borderId="0" xfId="0" applyFill="1" applyBorder="1" applyAlignment="1">
      <alignment horizontal="left" vertical="top" wrapText="1"/>
    </xf>
    <xf numFmtId="0" fontId="0" fillId="0" borderId="13" xfId="0" applyFill="1" applyBorder="1" applyAlignment="1">
      <alignment horizontal="left" vertical="top" wrapText="1"/>
    </xf>
    <xf numFmtId="0" fontId="4" fillId="8" borderId="1" xfId="0" applyFont="1" applyFill="1" applyBorder="1" applyAlignment="1">
      <alignment horizontal="left" vertical="top"/>
    </xf>
    <xf numFmtId="0" fontId="0" fillId="8" borderId="1" xfId="0" applyFill="1" applyBorder="1" applyAlignment="1">
      <alignment horizontal="left" vertical="top"/>
    </xf>
    <xf numFmtId="0" fontId="0" fillId="8" borderId="1" xfId="0" applyFill="1" applyBorder="1" applyAlignment="1">
      <alignment horizontal="left" vertical="top" wrapText="1"/>
    </xf>
    <xf numFmtId="0" fontId="0" fillId="0" borderId="8" xfId="0" applyFill="1" applyBorder="1" applyAlignment="1">
      <alignment horizontal="left" vertical="top" wrapText="1"/>
    </xf>
    <xf numFmtId="0" fontId="0" fillId="0" borderId="11" xfId="0" applyFill="1" applyBorder="1" applyAlignment="1">
      <alignment horizontal="left" vertical="top" wrapText="1"/>
    </xf>
    <xf numFmtId="0" fontId="0" fillId="0" borderId="12" xfId="0" applyFill="1" applyBorder="1" applyAlignment="1">
      <alignment horizontal="left" vertical="top" wrapText="1"/>
    </xf>
    <xf numFmtId="0" fontId="0" fillId="0" borderId="1" xfId="0" applyFill="1" applyBorder="1" applyAlignment="1">
      <alignment horizontal="center"/>
    </xf>
    <xf numFmtId="9" fontId="0" fillId="0" borderId="1" xfId="0" applyNumberFormat="1" applyFill="1" applyBorder="1" applyAlignment="1">
      <alignment horizontal="center"/>
    </xf>
    <xf numFmtId="0" fontId="4" fillId="0" borderId="1" xfId="0" applyFont="1" applyFill="1" applyBorder="1" applyAlignment="1">
      <alignment horizontal="left" vertical="top" wrapText="1"/>
    </xf>
    <xf numFmtId="0" fontId="0" fillId="0" borderId="1" xfId="0" applyFont="1" applyFill="1" applyBorder="1" applyAlignment="1">
      <alignment horizontal="left" vertical="top" wrapText="1"/>
    </xf>
    <xf numFmtId="0" fontId="0" fillId="0" borderId="0" xfId="0" applyFill="1" applyAlignment="1">
      <alignment horizontal="left" vertical="top" wrapText="1"/>
    </xf>
    <xf numFmtId="0" fontId="0" fillId="0" borderId="14" xfId="0" applyFill="1" applyBorder="1" applyAlignment="1">
      <alignment horizontal="left" vertical="top" wrapText="1"/>
    </xf>
    <xf numFmtId="164" fontId="0" fillId="0" borderId="11" xfId="0" applyNumberFormat="1" applyFill="1" applyBorder="1" applyAlignment="1">
      <alignment horizontal="center" vertical="center" wrapText="1"/>
    </xf>
    <xf numFmtId="164" fontId="0" fillId="0" borderId="12" xfId="0" applyNumberFormat="1" applyFill="1" applyBorder="1" applyAlignment="1">
      <alignment horizontal="center" vertical="center" wrapText="1"/>
    </xf>
    <xf numFmtId="0" fontId="0" fillId="0" borderId="1" xfId="0" quotePrefix="1" applyFill="1" applyBorder="1" applyAlignment="1">
      <alignment horizontal="left" vertical="top" wrapText="1"/>
    </xf>
    <xf numFmtId="0" fontId="0" fillId="0" borderId="1" xfId="0" applyNumberFormat="1" applyFill="1" applyBorder="1" applyAlignment="1">
      <alignment horizontal="left" vertical="top"/>
    </xf>
    <xf numFmtId="0" fontId="0" fillId="0" borderId="1" xfId="0" applyNumberFormat="1" applyFill="1" applyBorder="1" applyAlignment="1">
      <alignment horizontal="left" vertical="top" wrapText="1"/>
    </xf>
    <xf numFmtId="0" fontId="0" fillId="0" borderId="13" xfId="0" applyNumberFormat="1" applyFill="1" applyBorder="1" applyAlignment="1">
      <alignment horizontal="left" vertical="top"/>
    </xf>
    <xf numFmtId="0" fontId="0" fillId="0" borderId="11" xfId="0" applyFill="1" applyBorder="1" applyAlignment="1">
      <alignment horizontal="center"/>
    </xf>
    <xf numFmtId="0" fontId="3" fillId="0" borderId="1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3" xfId="0" applyFont="1" applyFill="1" applyBorder="1" applyAlignment="1">
      <alignment horizontal="center" vertical="center"/>
    </xf>
    <xf numFmtId="0" fontId="0" fillId="0" borderId="20" xfId="0" applyFill="1" applyBorder="1" applyAlignment="1">
      <alignment horizontal="left" vertical="top" wrapText="1"/>
    </xf>
    <xf numFmtId="0" fontId="0" fillId="0" borderId="9" xfId="0" applyFill="1" applyBorder="1" applyAlignment="1">
      <alignment horizontal="left" vertical="top" wrapText="1"/>
    </xf>
    <xf numFmtId="0" fontId="0" fillId="0" borderId="3" xfId="0" applyFill="1" applyBorder="1" applyAlignment="1">
      <alignment horizontal="left" vertical="top" wrapText="1"/>
    </xf>
    <xf numFmtId="0" fontId="4" fillId="0" borderId="3" xfId="0" applyFont="1" applyFill="1" applyBorder="1" applyAlignment="1">
      <alignment horizontal="left" vertical="top" wrapText="1"/>
    </xf>
    <xf numFmtId="0" fontId="0" fillId="0" borderId="10" xfId="0" applyFill="1" applyBorder="1" applyAlignment="1">
      <alignment horizontal="left" vertical="top" wrapText="1"/>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164" fontId="0" fillId="0" borderId="9" xfId="0" applyNumberFormat="1" applyFill="1" applyBorder="1" applyAlignment="1">
      <alignment horizontal="center" vertical="center"/>
    </xf>
    <xf numFmtId="0" fontId="0" fillId="0" borderId="9" xfId="0" applyFill="1" applyBorder="1" applyAlignment="1">
      <alignment horizontal="left" vertical="top"/>
    </xf>
    <xf numFmtId="0" fontId="0" fillId="0" borderId="3" xfId="0" applyFill="1" applyBorder="1" applyAlignment="1">
      <alignment horizontal="left" vertical="top"/>
    </xf>
    <xf numFmtId="0" fontId="0" fillId="0" borderId="3" xfId="0" quotePrefix="1" applyFill="1" applyBorder="1" applyAlignment="1">
      <alignment horizontal="left" vertical="top"/>
    </xf>
    <xf numFmtId="0" fontId="0" fillId="0" borderId="3" xfId="0" applyNumberFormat="1" applyFill="1" applyBorder="1" applyAlignment="1">
      <alignment horizontal="left" vertical="top"/>
    </xf>
    <xf numFmtId="0" fontId="0" fillId="0" borderId="10" xfId="0" applyFill="1" applyBorder="1" applyAlignment="1">
      <alignment horizontal="left" vertical="top"/>
    </xf>
    <xf numFmtId="9" fontId="0" fillId="0" borderId="3" xfId="0" applyNumberFormat="1" applyFill="1" applyBorder="1" applyAlignment="1">
      <alignment horizontal="left" vertical="top"/>
    </xf>
    <xf numFmtId="0" fontId="3" fillId="2" borderId="21" xfId="0" applyFont="1" applyFill="1" applyBorder="1" applyAlignment="1">
      <alignment horizontal="center" vertical="center" wrapText="1"/>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3" borderId="21" xfId="0" applyFont="1" applyFill="1" applyBorder="1" applyAlignment="1">
      <alignment horizontal="center" vertical="center" textRotation="180" wrapText="1"/>
    </xf>
    <xf numFmtId="0" fontId="3" fillId="3" borderId="22" xfId="0" applyFont="1" applyFill="1" applyBorder="1" applyAlignment="1">
      <alignment horizontal="center" vertical="center" textRotation="180" wrapText="1"/>
    </xf>
    <xf numFmtId="0" fontId="3" fillId="4" borderId="21"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3" fillId="5" borderId="23"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3" fillId="6" borderId="23" xfId="0" applyFont="1" applyFill="1" applyBorder="1" applyAlignment="1">
      <alignment horizontal="center" vertical="center" wrapText="1"/>
    </xf>
    <xf numFmtId="0" fontId="0" fillId="8" borderId="0" xfId="0" applyFill="1"/>
    <xf numFmtId="0" fontId="0" fillId="5" borderId="0" xfId="0" applyFill="1" applyAlignment="1"/>
    <xf numFmtId="0" fontId="5" fillId="0" borderId="0" xfId="1"/>
    <xf numFmtId="0" fontId="3" fillId="4" borderId="16" xfId="0" applyFont="1" applyFill="1" applyBorder="1" applyAlignment="1">
      <alignment horizontal="center" vertical="center" wrapText="1"/>
    </xf>
    <xf numFmtId="164" fontId="0" fillId="0" borderId="2" xfId="0" applyNumberFormat="1" applyFill="1" applyBorder="1" applyAlignment="1">
      <alignment horizontal="center" vertical="center"/>
    </xf>
    <xf numFmtId="164" fontId="0" fillId="0" borderId="24" xfId="0" applyNumberFormat="1" applyFill="1" applyBorder="1" applyAlignment="1">
      <alignment horizontal="center" vertical="center" wrapText="1"/>
    </xf>
    <xf numFmtId="164" fontId="0" fillId="0" borderId="25" xfId="0" applyNumberFormat="1" applyFill="1" applyBorder="1" applyAlignment="1">
      <alignment horizontal="center" vertical="center" wrapText="1"/>
    </xf>
    <xf numFmtId="164" fontId="0" fillId="0" borderId="26" xfId="0" applyNumberFormat="1" applyFill="1" applyBorder="1" applyAlignment="1">
      <alignment horizontal="center" vertical="center" wrapText="1"/>
    </xf>
    <xf numFmtId="0" fontId="3" fillId="5" borderId="27" xfId="0" applyFont="1" applyFill="1" applyBorder="1" applyAlignment="1">
      <alignment horizontal="center" vertical="center" wrapText="1"/>
    </xf>
    <xf numFmtId="0" fontId="0" fillId="0" borderId="28" xfId="0" applyFill="1" applyBorder="1" applyAlignment="1">
      <alignment horizontal="left" vertical="top"/>
    </xf>
    <xf numFmtId="0" fontId="0" fillId="0" borderId="25" xfId="0" applyFill="1" applyBorder="1" applyAlignment="1">
      <alignment horizontal="left" vertical="top"/>
    </xf>
    <xf numFmtId="0" fontId="0" fillId="0" borderId="11" xfId="0" applyFont="1" applyFill="1" applyBorder="1" applyAlignment="1">
      <alignment horizontal="left" vertical="top" wrapText="1"/>
    </xf>
    <xf numFmtId="0" fontId="0" fillId="0" borderId="25" xfId="0" applyFont="1" applyFill="1" applyBorder="1" applyAlignment="1">
      <alignment horizontal="left" vertical="top" wrapText="1"/>
    </xf>
    <xf numFmtId="0" fontId="0" fillId="0" borderId="11" xfId="0" applyFont="1" applyFill="1" applyBorder="1" applyAlignment="1">
      <alignment horizontal="left" vertical="top"/>
    </xf>
    <xf numFmtId="0" fontId="0" fillId="0" borderId="25" xfId="0" applyFont="1" applyFill="1" applyBorder="1" applyAlignment="1">
      <alignment horizontal="left" vertical="top"/>
    </xf>
    <xf numFmtId="0" fontId="0" fillId="0" borderId="12" xfId="0" applyFont="1" applyFill="1" applyBorder="1" applyAlignment="1">
      <alignment horizontal="left" vertical="top"/>
    </xf>
    <xf numFmtId="0" fontId="0" fillId="0" borderId="29" xfId="0" applyFont="1" applyFill="1" applyBorder="1" applyAlignment="1">
      <alignment horizontal="left" vertical="top"/>
    </xf>
    <xf numFmtId="165" fontId="0" fillId="0" borderId="1" xfId="0" applyNumberFormat="1" applyFill="1" applyBorder="1" applyAlignment="1">
      <alignment horizontal="center" vertical="center"/>
    </xf>
    <xf numFmtId="165" fontId="0" fillId="0" borderId="8" xfId="0" applyNumberFormat="1" applyFill="1" applyBorder="1" applyAlignment="1">
      <alignment horizontal="center" vertical="center"/>
    </xf>
    <xf numFmtId="165" fontId="0" fillId="0" borderId="14" xfId="0" applyNumberFormat="1" applyFill="1" applyBorder="1" applyAlignment="1">
      <alignment horizontal="center" vertical="center"/>
    </xf>
    <xf numFmtId="165" fontId="0" fillId="0" borderId="10" xfId="0" quotePrefix="1" applyNumberFormat="1" applyFill="1" applyBorder="1" applyAlignment="1">
      <alignment horizontal="center" vertical="center"/>
    </xf>
    <xf numFmtId="165" fontId="0" fillId="0" borderId="8" xfId="0" quotePrefix="1" applyNumberFormat="1" applyFill="1" applyBorder="1" applyAlignment="1">
      <alignment horizontal="center" vertical="center"/>
    </xf>
    <xf numFmtId="0" fontId="0" fillId="0" borderId="1" xfId="0" applyFill="1" applyBorder="1"/>
    <xf numFmtId="0" fontId="0" fillId="0" borderId="3" xfId="0" applyFill="1" applyBorder="1"/>
    <xf numFmtId="164" fontId="0" fillId="0" borderId="0" xfId="0" applyNumberFormat="1"/>
    <xf numFmtId="164" fontId="0" fillId="0" borderId="3" xfId="0" applyNumberFormat="1" applyFill="1" applyBorder="1"/>
    <xf numFmtId="164" fontId="0" fillId="0" borderId="1" xfId="0" applyNumberFormat="1" applyFill="1" applyBorder="1"/>
    <xf numFmtId="0" fontId="3" fillId="3" borderId="22" xfId="0" applyFont="1" applyFill="1" applyBorder="1" applyAlignment="1">
      <alignment horizontal="center" vertical="center" wrapText="1"/>
    </xf>
    <xf numFmtId="164" fontId="3" fillId="3" borderId="22" xfId="0" applyNumberFormat="1" applyFont="1" applyFill="1" applyBorder="1" applyAlignment="1">
      <alignment horizontal="center" vertical="center" wrapText="1"/>
    </xf>
    <xf numFmtId="164" fontId="8" fillId="3" borderId="0" xfId="0" applyNumberFormat="1" applyFont="1" applyFill="1" applyBorder="1"/>
    <xf numFmtId="164" fontId="8" fillId="3" borderId="20" xfId="0" applyNumberFormat="1" applyFont="1" applyFill="1" applyBorder="1"/>
    <xf numFmtId="0" fontId="3" fillId="3" borderId="21" xfId="0" applyNumberFormat="1" applyFont="1" applyFill="1" applyBorder="1" applyAlignment="1">
      <alignment horizontal="center" vertical="center" wrapText="1"/>
    </xf>
    <xf numFmtId="164" fontId="3" fillId="3" borderId="23" xfId="0" applyNumberFormat="1" applyFont="1" applyFill="1" applyBorder="1" applyAlignment="1">
      <alignment horizontal="center" vertical="center" wrapText="1"/>
    </xf>
    <xf numFmtId="0" fontId="0" fillId="0" borderId="9" xfId="0" applyFill="1" applyBorder="1"/>
    <xf numFmtId="164" fontId="0" fillId="0" borderId="10" xfId="0" applyNumberFormat="1" applyFill="1" applyBorder="1"/>
    <xf numFmtId="0" fontId="0" fillId="0" borderId="11" xfId="0" applyFill="1" applyBorder="1"/>
    <xf numFmtId="164" fontId="0" fillId="0" borderId="8" xfId="0" applyNumberFormat="1" applyFill="1" applyBorder="1"/>
    <xf numFmtId="0" fontId="0" fillId="0" borderId="12" xfId="0" applyFill="1" applyBorder="1"/>
    <xf numFmtId="0" fontId="0" fillId="0" borderId="13" xfId="0" applyFill="1" applyBorder="1"/>
    <xf numFmtId="164" fontId="0" fillId="0" borderId="13" xfId="0" applyNumberFormat="1" applyFill="1" applyBorder="1"/>
    <xf numFmtId="164" fontId="0" fillId="0" borderId="14" xfId="0" applyNumberFormat="1" applyFill="1" applyBorder="1"/>
    <xf numFmtId="0" fontId="3" fillId="5" borderId="31" xfId="0" applyFont="1" applyFill="1" applyBorder="1" applyAlignment="1">
      <alignment horizontal="center" vertical="center" wrapText="1"/>
    </xf>
    <xf numFmtId="0" fontId="0" fillId="0" borderId="32" xfId="0" applyFill="1" applyBorder="1" applyAlignment="1">
      <alignment horizontal="left" vertical="top"/>
    </xf>
    <xf numFmtId="0" fontId="0" fillId="0" borderId="33" xfId="0" applyFill="1" applyBorder="1" applyAlignment="1">
      <alignment horizontal="left" vertical="top"/>
    </xf>
    <xf numFmtId="0" fontId="0" fillId="0" borderId="34" xfId="0" applyFill="1" applyBorder="1" applyAlignment="1">
      <alignment horizontal="left" vertical="top"/>
    </xf>
    <xf numFmtId="0" fontId="0" fillId="8" borderId="8" xfId="0" applyFill="1" applyBorder="1" applyAlignment="1">
      <alignment horizontal="left" vertical="top" wrapText="1"/>
    </xf>
    <xf numFmtId="0" fontId="0" fillId="0" borderId="9" xfId="0" applyFill="1" applyBorder="1" applyAlignment="1">
      <alignment horizontal="left" vertical="center" wrapText="1"/>
    </xf>
    <xf numFmtId="0" fontId="0" fillId="0" borderId="3" xfId="0" applyFill="1" applyBorder="1" applyAlignment="1">
      <alignment horizontal="left" vertical="center" wrapText="1"/>
    </xf>
    <xf numFmtId="0" fontId="0" fillId="0" borderId="11" xfId="0" applyFill="1" applyBorder="1" applyAlignment="1">
      <alignment horizontal="left" vertical="center" wrapText="1"/>
    </xf>
    <xf numFmtId="0" fontId="0" fillId="0" borderId="1" xfId="0"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12" xfId="0" applyFill="1" applyBorder="1" applyAlignment="1">
      <alignment horizontal="left" vertical="center" wrapText="1"/>
    </xf>
    <xf numFmtId="0" fontId="0" fillId="0" borderId="13" xfId="0" applyFill="1" applyBorder="1" applyAlignment="1">
      <alignment horizontal="left" vertical="center" wrapText="1"/>
    </xf>
    <xf numFmtId="0" fontId="0" fillId="0" borderId="0" xfId="0" applyAlignment="1">
      <alignment vertical="center"/>
    </xf>
    <xf numFmtId="0" fontId="0" fillId="9" borderId="0" xfId="0" applyFill="1" applyAlignment="1">
      <alignment horizontal="left" wrapText="1"/>
    </xf>
    <xf numFmtId="0" fontId="0" fillId="9" borderId="0" xfId="0" applyFill="1" applyAlignment="1">
      <alignment horizontal="left"/>
    </xf>
    <xf numFmtId="0" fontId="0" fillId="10" borderId="0" xfId="0" applyFill="1" applyAlignment="1">
      <alignment horizontal="left"/>
    </xf>
    <xf numFmtId="0" fontId="1" fillId="8" borderId="0" xfId="0" applyFont="1" applyFill="1" applyAlignment="1">
      <alignment horizontal="center" vertical="center" wrapText="1"/>
    </xf>
    <xf numFmtId="0" fontId="0" fillId="0" borderId="0" xfId="0" applyFill="1" applyAlignment="1">
      <alignment horizontal="left" vertical="top" wrapText="1"/>
    </xf>
    <xf numFmtId="0" fontId="0" fillId="3" borderId="0" xfId="0" applyFill="1" applyAlignment="1">
      <alignment horizontal="left" vertical="top"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19"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2" xfId="0" applyFont="1" applyFill="1" applyBorder="1" applyAlignment="1">
      <alignment horizontal="center" vertical="center"/>
    </xf>
    <xf numFmtId="0" fontId="3" fillId="5" borderId="19" xfId="0" applyFont="1" applyFill="1" applyBorder="1" applyAlignment="1">
      <alignment horizontal="center" vertical="center"/>
    </xf>
    <xf numFmtId="0" fontId="8" fillId="3" borderId="30" xfId="0" applyFont="1" applyFill="1" applyBorder="1" applyAlignment="1">
      <alignment horizontal="center"/>
    </xf>
    <xf numFmtId="0" fontId="8" fillId="3" borderId="0" xfId="0" applyFont="1" applyFill="1" applyBorder="1" applyAlignment="1">
      <alignment horizontal="center"/>
    </xf>
    <xf numFmtId="0" fontId="8" fillId="3" borderId="4"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0" fillId="0" borderId="0" xfId="0" applyAlignment="1">
      <alignment horizontal="left" wrapText="1"/>
    </xf>
    <xf numFmtId="0" fontId="3" fillId="6" borderId="4" xfId="0" applyFont="1" applyFill="1" applyBorder="1" applyAlignment="1">
      <alignment horizontal="center" vertical="center"/>
    </xf>
    <xf numFmtId="0" fontId="3" fillId="6" borderId="5" xfId="0" applyFont="1" applyFill="1" applyBorder="1" applyAlignment="1">
      <alignment horizontal="center" vertic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2" xfId="0" applyFont="1" applyFill="1" applyBorder="1" applyAlignment="1">
      <alignment horizontal="center" vertical="center"/>
    </xf>
    <xf numFmtId="0" fontId="3" fillId="6" borderId="19" xfId="0" applyFont="1" applyFill="1" applyBorder="1" applyAlignment="1">
      <alignment horizontal="center" vertical="center"/>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 xfId="0" applyFont="1" applyFill="1" applyBorder="1" applyAlignment="1">
      <alignment horizontal="center" vertical="center"/>
    </xf>
    <xf numFmtId="164" fontId="8" fillId="3" borderId="0" xfId="0" applyNumberFormat="1" applyFont="1" applyFill="1" applyBorder="1" applyAlignment="1">
      <alignment horizontal="center" wrapText="1"/>
    </xf>
    <xf numFmtId="164" fontId="8" fillId="3" borderId="20" xfId="0" applyNumberFormat="1" applyFont="1" applyFill="1" applyBorder="1" applyAlignment="1">
      <alignment horizontal="center" wrapText="1"/>
    </xf>
    <xf numFmtId="0" fontId="8" fillId="3" borderId="30" xfId="0" applyFont="1" applyFill="1" applyBorder="1" applyAlignment="1">
      <alignment horizontal="center" wrapText="1"/>
    </xf>
    <xf numFmtId="0" fontId="8" fillId="3" borderId="0" xfId="0" applyFont="1" applyFill="1" applyBorder="1" applyAlignment="1">
      <alignment horizontal="center" wrapText="1"/>
    </xf>
  </cellXfs>
  <cellStyles count="2">
    <cellStyle name="Lien hypertexte" xfId="1" builtinId="8"/>
    <cellStyle name="Normal" xfId="0" builtinId="0"/>
  </cellStyles>
  <dxfs count="91">
    <dxf>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medium">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border outline="0">
        <left style="thin">
          <color rgb="FF000000"/>
        </left>
        <top style="thin">
          <color rgb="FF000000"/>
        </top>
      </border>
    </dxf>
    <dxf>
      <border>
        <bottom style="medium">
          <color rgb="FF000000"/>
        </bottom>
      </border>
    </dxf>
    <dxf>
      <font>
        <b/>
        <i val="0"/>
        <strike val="0"/>
        <condense val="0"/>
        <extend val="0"/>
        <outline val="0"/>
        <shadow val="0"/>
        <u val="none"/>
        <vertAlign val="baseline"/>
        <sz val="12"/>
        <color theme="1"/>
        <name val="Calibri"/>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medium">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border outline="0">
        <left style="thin">
          <color rgb="FF000000"/>
        </left>
        <top style="thin">
          <color rgb="FF000000"/>
        </top>
      </border>
    </dxf>
    <dxf>
      <border>
        <bottom style="medium">
          <color rgb="FF000000"/>
        </bottom>
      </border>
    </dxf>
    <dxf>
      <font>
        <b/>
        <i val="0"/>
        <strike val="0"/>
        <condense val="0"/>
        <extend val="0"/>
        <outline val="0"/>
        <shadow val="0"/>
        <u val="none"/>
        <vertAlign val="baseline"/>
        <sz val="12"/>
        <color theme="1"/>
        <name val="Calibri"/>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64" formatCode="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0" formatCode="General"/>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medium">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outline="0">
        <left style="thin">
          <color indexed="64"/>
        </left>
        <right style="thin">
          <color indexed="64"/>
        </right>
        <top style="thin">
          <color indexed="64"/>
        </top>
        <bottom style="thin">
          <color indexed="64"/>
        </bottom>
      </border>
    </dxf>
    <dxf>
      <numFmt numFmtId="0" formatCode="General"/>
      <border diagonalUp="0" diagonalDown="0" outline="0">
        <left style="thin">
          <color indexed="64"/>
        </left>
        <right style="thin">
          <color indexed="64"/>
        </right>
        <top style="thin">
          <color indexed="64"/>
        </top>
        <bottom style="thin">
          <color indexed="64"/>
        </bottom>
      </border>
    </dxf>
    <dxf>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ill>
        <patternFill patternType="none">
          <fgColor indexed="64"/>
          <bgColor indexed="65"/>
        </patternFill>
      </fill>
      <alignment horizontal="lef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center" vertical="center" textRotation="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indexed="65"/>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border diagonalUp="0" diagonalDown="0" outline="0">
        <left style="medium">
          <color indexed="64"/>
        </left>
        <right style="thin">
          <color indexed="64"/>
        </right>
        <top style="thin">
          <color indexed="64"/>
        </top>
        <bottom style="thin">
          <color indexed="64"/>
        </bottom>
      </border>
    </dxf>
    <dxf>
      <numFmt numFmtId="165" formatCode="#,##0.00\ &quot;€&quot;"/>
      <alignment horizontal="center" vertical="center" textRotation="0" wrapText="0" indent="0" justifyLastLine="0" shrinkToFit="0" readingOrder="0"/>
      <border diagonalUp="0" diagonalDown="0" outline="0">
        <left style="thin">
          <color indexed="64"/>
        </left>
        <right style="medium">
          <color indexed="64"/>
        </right>
        <top style="thin">
          <color indexed="64"/>
        </top>
        <bottom style="thin">
          <color indexed="64"/>
        </bottom>
      </border>
    </dxf>
    <dxf>
      <numFmt numFmtId="164" formatCode="0.0"/>
      <fill>
        <patternFill patternType="none">
          <fgColor indexed="64"/>
          <bgColor indexed="65"/>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numFmt numFmtId="164" formatCode="0.0"/>
      <alignment horizontal="center" vertical="center" textRotation="0" indent="0" justifyLastLine="0" shrinkToFit="0" readingOrder="0"/>
      <border diagonalUp="0" diagonalDown="0" outline="0">
        <left style="medium">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scheme val="minor"/>
      </font>
      <border diagonalUp="0" diagonalDown="0" outline="0">
        <left style="medium">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center" textRotation="0" wrapText="1" indent="0" justifyLastLine="0" shrinkToFit="0" readingOrder="0"/>
      <border diagonalUp="0" diagonalDown="0" outline="0">
        <left style="medium">
          <color indexed="64"/>
        </left>
        <right style="thin">
          <color indexed="64"/>
        </right>
        <top style="thin">
          <color indexed="64"/>
        </top>
        <bottom style="thin">
          <color indexed="64"/>
        </bottom>
      </border>
    </dxf>
    <dxf>
      <border outline="0">
        <left style="thin">
          <color indexed="64"/>
        </left>
        <top style="thin">
          <color indexed="64"/>
        </top>
      </border>
    </dxf>
    <dxf>
      <border>
        <bottom style="medium">
          <color indexed="64"/>
        </bottom>
      </border>
    </dxf>
    <dxf>
      <font>
        <b/>
        <i val="0"/>
        <strike val="0"/>
        <condense val="0"/>
        <extend val="0"/>
        <outline val="0"/>
        <shadow val="0"/>
        <u val="none"/>
        <vertAlign val="baseline"/>
        <sz val="12"/>
        <color theme="1"/>
        <name val="Calibri"/>
        <scheme val="minor"/>
      </font>
      <fill>
        <patternFill patternType="solid">
          <fgColor indexed="64"/>
          <bgColor theme="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1</xdr:row>
      <xdr:rowOff>17145</xdr:rowOff>
    </xdr:from>
    <xdr:to>
      <xdr:col>2</xdr:col>
      <xdr:colOff>398072</xdr:colOff>
      <xdr:row>2</xdr:row>
      <xdr:rowOff>167640</xdr:rowOff>
    </xdr:to>
    <xdr:pic>
      <xdr:nvPicPr>
        <xdr:cNvPr id="4" name="Image 3">
          <a:extLst>
            <a:ext uri="{FF2B5EF4-FFF2-40B4-BE49-F238E27FC236}">
              <a16:creationId xmlns:a16="http://schemas.microsoft.com/office/drawing/2014/main" id="{4D69B86D-6331-4C92-B87C-895A947FE3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7640" y="302895"/>
          <a:ext cx="1805867" cy="474345"/>
        </a:xfrm>
        <a:prstGeom prst="rect">
          <a:avLst/>
        </a:prstGeom>
      </xdr:spPr>
    </xdr:pic>
    <xdr:clientData/>
  </xdr:twoCellAnchor>
  <xdr:twoCellAnchor editAs="oneCell">
    <xdr:from>
      <xdr:col>1</xdr:col>
      <xdr:colOff>0</xdr:colOff>
      <xdr:row>2</xdr:row>
      <xdr:rowOff>0</xdr:rowOff>
    </xdr:from>
    <xdr:to>
      <xdr:col>1</xdr:col>
      <xdr:colOff>304800</xdr:colOff>
      <xdr:row>3</xdr:row>
      <xdr:rowOff>20955</xdr:rowOff>
    </xdr:to>
    <xdr:sp macro="" textlink="">
      <xdr:nvSpPr>
        <xdr:cNvPr id="5" name="AutoShape 2" descr="Résultat de recherche d'images pour &quot;parex&quot;">
          <a:extLst>
            <a:ext uri="{FF2B5EF4-FFF2-40B4-BE49-F238E27FC236}">
              <a16:creationId xmlns:a16="http://schemas.microsoft.com/office/drawing/2014/main" id="{68551131-2B03-4832-A785-12A415FD280E}"/>
            </a:ext>
          </a:extLst>
        </xdr:cNvPr>
        <xdr:cNvSpPr>
          <a:spLocks noChangeAspect="1" noChangeArrowheads="1"/>
        </xdr:cNvSpPr>
      </xdr:nvSpPr>
      <xdr:spPr bwMode="auto">
        <a:xfrm>
          <a:off x="790575"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12</xdr:col>
      <xdr:colOff>123825</xdr:colOff>
      <xdr:row>0</xdr:row>
      <xdr:rowOff>0</xdr:rowOff>
    </xdr:from>
    <xdr:to>
      <xdr:col>13</xdr:col>
      <xdr:colOff>173429</xdr:colOff>
      <xdr:row>3</xdr:row>
      <xdr:rowOff>153634</xdr:rowOff>
    </xdr:to>
    <xdr:pic>
      <xdr:nvPicPr>
        <xdr:cNvPr id="7" name="Image 6">
          <a:extLst>
            <a:ext uri="{FF2B5EF4-FFF2-40B4-BE49-F238E27FC236}">
              <a16:creationId xmlns:a16="http://schemas.microsoft.com/office/drawing/2014/main" id="{B21665CC-8324-406E-BA03-B673EC8AE1E4}"/>
            </a:ext>
          </a:extLst>
        </xdr:cNvPr>
        <xdr:cNvPicPr>
          <a:picLocks noChangeAspect="1"/>
        </xdr:cNvPicPr>
      </xdr:nvPicPr>
      <xdr:blipFill>
        <a:blip xmlns:r="http://schemas.openxmlformats.org/officeDocument/2006/relationships" r:embed="rId2"/>
        <a:stretch>
          <a:fillRect/>
        </a:stretch>
      </xdr:blipFill>
      <xdr:spPr>
        <a:xfrm>
          <a:off x="9610725" y="0"/>
          <a:ext cx="849704" cy="105088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au1" displayName="Tableau1" ref="A3:AQ26" totalsRowShown="0" headerRowDxfId="90" headerRowBorderDxfId="89" tableBorderDxfId="88">
  <autoFilter ref="A3:AQ26" xr:uid="{00000000-0009-0000-0100-000001000000}"/>
  <sortState ref="A4:AK26">
    <sortCondition ref="A4:A26"/>
  </sortState>
  <tableColumns count="43">
    <tableColumn id="1" xr3:uid="{00000000-0010-0000-0000-000001000000}" name="Type de produit" dataDxfId="87"/>
    <tableColumn id="2" xr3:uid="{00000000-0010-0000-0000-000002000000}" name="Biosourcé/ Non Biosourcé" dataDxfId="86"/>
    <tableColumn id="3" xr3:uid="{00000000-0010-0000-0000-000003000000}" name="Type " dataDxfId="85"/>
    <tableColumn id="4" xr3:uid="{00000000-0010-0000-0000-000004000000}" name="Référence commerciale du produit" dataDxfId="84"/>
    <tableColumn id="5" xr3:uid="{00000000-0010-0000-0000-000005000000}" name="Fabricant" dataDxfId="83"/>
    <tableColumn id="6" xr3:uid="{00000000-0010-0000-0000-000006000000}" name="Ville/Pays" dataDxfId="82"/>
    <tableColumn id="7" xr3:uid="{00000000-0010-0000-0000-000007000000}" name="MUR_x000a_ITE" dataDxfId="81"/>
    <tableColumn id="8" xr3:uid="{00000000-0010-0000-0000-000008000000}" name="MUR_x000a_ITI" dataDxfId="80"/>
    <tableColumn id="9" xr3:uid="{00000000-0010-0000-0000-000009000000}" name="Mur Ossature Bois" dataDxfId="79"/>
    <tableColumn id="10" xr3:uid="{00000000-0010-0000-0000-00000A000000}" name="Sarking" dataDxfId="78"/>
    <tableColumn id="11" xr3:uid="{00000000-0010-0000-0000-00000B000000}" name="Rampant ITI" dataDxfId="77"/>
    <tableColumn id="12" xr3:uid="{00000000-0010-0000-0000-00000C000000}" name="Plancher" dataDxfId="76"/>
    <tableColumn id="13" xr3:uid="{00000000-0010-0000-0000-00000D000000}" name="Comble perdu" dataDxfId="75"/>
    <tableColumn id="14" xr3:uid="{00000000-0010-0000-0000-00000E000000}" name="Toiture terrasse" dataDxfId="74"/>
    <tableColumn id="15" xr3:uid="{00000000-0010-0000-0000-00000F000000}" name="Isolation répartie" dataDxfId="73"/>
    <tableColumn id="16" xr3:uid="{00000000-0010-0000-0000-000010000000}" name="Cloisons " dataDxfId="72"/>
    <tableColumn id="18" xr3:uid="{00000000-0010-0000-0000-000012000000}" name="Cout fourniture €/m²/cm" dataDxfId="71"/>
    <tableColumn id="17" xr3:uid="{00000000-0010-0000-0000-000011000000}" name="Source des données économiques 2" dataDxfId="70"/>
    <tableColumn id="19" xr3:uid="{00000000-0010-0000-0000-000013000000}" name="Cout Mise en œuvre 1" dataDxfId="69"/>
    <tableColumn id="20" xr3:uid="{00000000-0010-0000-0000-000014000000}" name="Type de données environnementales" dataDxfId="68"/>
    <tableColumn id="37" xr3:uid="{00000000-0010-0000-0000-000025000000}" name="Source des données environnementales" dataDxfId="67"/>
    <tableColumn id="21" xr3:uid="{00000000-0010-0000-0000-000015000000}" name="Durée de vie (ans)" dataDxfId="66"/>
    <tableColumn id="38" xr3:uid="{00000000-0010-0000-0000-000026000000}" name="Unité fonctionelle (UF) 4" dataDxfId="65"/>
    <tableColumn id="22" xr3:uid="{00000000-0010-0000-0000-000016000000}" name="Impact carbone (kg CO2 eq/UF)" dataDxfId="64"/>
    <tableColumn id="23" xr3:uid="{00000000-0010-0000-0000-000017000000}" name="Stockage carbone (kg CO2 eq / UF)" dataDxfId="63"/>
    <tableColumn id="24" xr3:uid="{00000000-0010-0000-0000-000018000000}" name="Energie fabrication (MJ/UF)" dataDxfId="62"/>
    <tableColumn id="25" xr3:uid="{00000000-0010-0000-0000-000019000000}" name="Label/certif environnementaux" dataDxfId="61"/>
    <tableColumn id="26" xr3:uid="{00000000-0010-0000-0000-00001A000000}" name="Local /provenance" dataDxfId="60"/>
    <tableColumn id="27" xr3:uid="{00000000-0010-0000-0000-00001B000000}" name="Consitution (dont % biosourcé, matière renouvelable)" dataDxfId="59"/>
    <tableColumn id="28" xr3:uid="{00000000-0010-0000-0000-00001C000000}" name="Etiquette Sanitaire" dataDxfId="58"/>
    <tableColumn id="29" xr3:uid="{00000000-0010-0000-0000-00001D000000}" name="Lambda" dataDxfId="57"/>
    <tableColumn id="30" xr3:uid="{00000000-0010-0000-0000-00001E000000}" name="Déphasage" dataDxfId="56"/>
    <tableColumn id="31" xr3:uid="{00000000-0010-0000-0000-00001F000000}" name="Amortissement" dataDxfId="55"/>
    <tableColumn id="32" xr3:uid="{00000000-0010-0000-0000-000020000000}" name="Chaleur spcécifique" dataDxfId="54"/>
    <tableColumn id="34" xr3:uid="{00000000-0010-0000-0000-000022000000}" name="ACERMI" dataDxfId="53"/>
    <tableColumn id="35" xr3:uid="{00000000-0010-0000-0000-000023000000}" name="Aptitude à l'usage" dataDxfId="52"/>
    <tableColumn id="36" xr3:uid="{00000000-0010-0000-0000-000024000000}" name="Réaction au feu" dataDxfId="51"/>
    <tableColumn id="33" xr3:uid="{00000000-0010-0000-0000-000021000000}" name="2,5" dataDxfId="50">
      <calculatedColumnFormula>Tableau1[[#This Row],[Lambda]]*Tableau1[[#Headers],[2,5]]*100</calculatedColumnFormula>
    </tableColumn>
    <tableColumn id="39" xr3:uid="{00000000-0010-0000-0000-000027000000}" name="4" dataDxfId="49">
      <calculatedColumnFormula>Tableau1[[#This Row],[Lambda]]*Tableau1[[#Headers],[4]]*100</calculatedColumnFormula>
    </tableColumn>
    <tableColumn id="40" xr3:uid="{00000000-0010-0000-0000-000028000000}" name="7" dataDxfId="48">
      <calculatedColumnFormula>Tableau1[[#This Row],[Lambda]]*Tableau1[[#Headers],[7]]*100</calculatedColumnFormula>
    </tableColumn>
    <tableColumn id="41" xr3:uid="{00000000-0010-0000-0000-000029000000}" name="5" dataDxfId="47">
      <calculatedColumnFormula>Tableau1[[#Headers],[5]]/Tableau1[[#This Row],[Lambda]]/100</calculatedColumnFormula>
    </tableColumn>
    <tableColumn id="42" xr3:uid="{00000000-0010-0000-0000-00002A000000}" name="15" dataDxfId="46">
      <calculatedColumnFormula>Tableau1[[#Headers],[15]]/Tableau1[[#This Row],[Lambda]]/100</calculatedColumnFormula>
    </tableColumn>
    <tableColumn id="43" xr3:uid="{00000000-0010-0000-0000-00002B000000}" name="25" dataDxfId="45">
      <calculatedColumnFormula>Tableau1[[#Headers],[25]]/Tableau1[[#This Row],[Lambda]]/100</calculatedColumnFormula>
    </tableColumn>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au13" displayName="Tableau13" ref="A3:O22" totalsRowShown="0" headerRowDxfId="44" headerRowBorderDxfId="43" tableBorderDxfId="42">
  <autoFilter ref="A3:O22" xr:uid="{00000000-0009-0000-0100-000002000000}"/>
  <sortState ref="A4:AK26">
    <sortCondition ref="A4:A26"/>
  </sortState>
  <tableColumns count="15">
    <tableColumn id="1" xr3:uid="{00000000-0010-0000-0100-000001000000}" name="Type de produit" dataDxfId="41"/>
    <tableColumn id="2" xr3:uid="{00000000-0010-0000-0100-000002000000}" name="Biosourcé/ Non Biosourcé" dataDxfId="40"/>
    <tableColumn id="3" xr3:uid="{00000000-0010-0000-0100-000003000000}" name="Type de matériaux" dataDxfId="39"/>
    <tableColumn id="6" xr3:uid="{00000000-0010-0000-0100-000006000000}" name="Ville/Pays" dataDxfId="38"/>
    <tableColumn id="20" xr3:uid="{00000000-0010-0000-0100-000014000000}" name="Type de données environnementales" dataDxfId="37"/>
    <tableColumn id="21" xr3:uid="{00000000-0010-0000-0100-000015000000}" name="Durée de vie (ans)" dataDxfId="36"/>
    <tableColumn id="38" xr3:uid="{00000000-0010-0000-0100-000026000000}" name="Unité fonctionelle (UF) 4" dataDxfId="35"/>
    <tableColumn id="22" xr3:uid="{00000000-0010-0000-0100-000016000000}" name="Impact carbone (kg CO2 eq/UF)" dataDxfId="34"/>
    <tableColumn id="23" xr3:uid="{00000000-0010-0000-0100-000017000000}" name="Stockage carbone (kg CO2 eq / UF)" dataDxfId="33"/>
    <tableColumn id="24" xr3:uid="{00000000-0010-0000-0100-000018000000}" name="Energie fabrication (MJ/UF)" dataDxfId="32"/>
    <tableColumn id="25" xr3:uid="{00000000-0010-0000-0100-000019000000}" name="Label/certif environnementaux" dataDxfId="31"/>
    <tableColumn id="27" xr3:uid="{00000000-0010-0000-0100-00001B000000}" name="Consitution (dont % biosourcé, matière renouvelable)" dataDxfId="30"/>
    <tableColumn id="28" xr3:uid="{00000000-0010-0000-0100-00001C000000}" name="Etiquette Sanitaire" dataDxfId="29"/>
    <tableColumn id="34" xr3:uid="{00000000-0010-0000-0100-000022000000}" name="ACERMI" dataDxfId="28"/>
    <tableColumn id="35" xr3:uid="{00000000-0010-0000-0100-000023000000}" name="Aptitude à l'usage" dataDxfId="27"/>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au14" displayName="Tableau14" ref="A3:X22" totalsRowShown="0" headerRowDxfId="26" headerRowBorderDxfId="25" tableBorderDxfId="24">
  <autoFilter ref="A3:X22" xr:uid="{00000000-0009-0000-0100-000003000000}"/>
  <sortState ref="A4:AK26">
    <sortCondition ref="A4:A26"/>
  </sortState>
  <tableColumns count="24">
    <tableColumn id="1" xr3:uid="{00000000-0010-0000-0200-000001000000}" name="Type de produit" dataDxfId="23"/>
    <tableColumn id="2" xr3:uid="{00000000-0010-0000-0200-000002000000}" name="Biosourcé/ Non Biosourcé" dataDxfId="22"/>
    <tableColumn id="3" xr3:uid="{00000000-0010-0000-0200-000003000000}" name="Type " dataDxfId="21"/>
    <tableColumn id="7" xr3:uid="{00000000-0010-0000-0200-000007000000}" name="MUR_x000a_ITE" dataDxfId="20"/>
    <tableColumn id="8" xr3:uid="{00000000-0010-0000-0200-000008000000}" name="MUR_x000a_ITI" dataDxfId="19"/>
    <tableColumn id="9" xr3:uid="{00000000-0010-0000-0200-000009000000}" name="Mur Ossature Bois" dataDxfId="18"/>
    <tableColumn id="10" xr3:uid="{00000000-0010-0000-0200-00000A000000}" name="Sarking" dataDxfId="17"/>
    <tableColumn id="11" xr3:uid="{00000000-0010-0000-0200-00000B000000}" name="Rampant ITI" dataDxfId="16"/>
    <tableColumn id="12" xr3:uid="{00000000-0010-0000-0200-00000C000000}" name="Plancher" dataDxfId="15"/>
    <tableColumn id="13" xr3:uid="{00000000-0010-0000-0200-00000D000000}" name="Comble perdu" dataDxfId="14"/>
    <tableColumn id="14" xr3:uid="{00000000-0010-0000-0200-00000E000000}" name="Toiture terrasse" dataDxfId="13"/>
    <tableColumn id="15" xr3:uid="{00000000-0010-0000-0200-00000F000000}" name="Isolation répartie" dataDxfId="12"/>
    <tableColumn id="16" xr3:uid="{00000000-0010-0000-0200-000010000000}" name="Cloisons " dataDxfId="11"/>
    <tableColumn id="29" xr3:uid="{00000000-0010-0000-0200-00001D000000}" name="Lambda" dataDxfId="10"/>
    <tableColumn id="30" xr3:uid="{00000000-0010-0000-0200-00001E000000}" name="Déphasage" dataDxfId="9"/>
    <tableColumn id="31" xr3:uid="{00000000-0010-0000-0200-00001F000000}" name="Amortissement" dataDxfId="8"/>
    <tableColumn id="32" xr3:uid="{00000000-0010-0000-0200-000020000000}" name="Chaleur spcécifique" dataDxfId="7"/>
    <tableColumn id="36" xr3:uid="{00000000-0010-0000-0200-000024000000}" name="Réaction au feu" dataDxfId="6"/>
    <tableColumn id="33" xr3:uid="{00000000-0010-0000-0200-000021000000}" name="2,5" dataDxfId="5">
      <calculatedColumnFormula>Tableau14[[#This Row],[Lambda]]*Tableau14[[#Headers],[2,5]]*100</calculatedColumnFormula>
    </tableColumn>
    <tableColumn id="39" xr3:uid="{00000000-0010-0000-0200-000027000000}" name="4" dataDxfId="4">
      <calculatedColumnFormula>Tableau14[[#This Row],[Lambda]]*Tableau14[[#Headers],[4]]*100</calculatedColumnFormula>
    </tableColumn>
    <tableColumn id="40" xr3:uid="{00000000-0010-0000-0200-000028000000}" name="7" dataDxfId="3">
      <calculatedColumnFormula>Tableau14[[#This Row],[Lambda]]*Tableau14[[#Headers],[7]]*100</calculatedColumnFormula>
    </tableColumn>
    <tableColumn id="41" xr3:uid="{00000000-0010-0000-0200-000029000000}" name="5" dataDxfId="2">
      <calculatedColumnFormula>Tableau14[[#Headers],[5]]/Tableau14[[#This Row],[Lambda]]/100</calculatedColumnFormula>
    </tableColumn>
    <tableColumn id="42" xr3:uid="{00000000-0010-0000-0200-00002A000000}" name="15" dataDxfId="1">
      <calculatedColumnFormula>Tableau14[[#Headers],[15]]/Tableau14[[#This Row],[Lambda]]/100</calculatedColumnFormula>
    </tableColumn>
    <tableColumn id="43" xr3:uid="{00000000-0010-0000-0200-00002B000000}" name="25" dataDxfId="0">
      <calculatedColumnFormula>Tableau14[[#Headers],[25]]/Tableau14[[#This Row],[Lambda]]/100</calculatedColumnFormula>
    </tableColumn>
  </tableColumns>
  <tableStyleInfo name="TableStyleLight13"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1.bin"/><Relationship Id="rId1" Type="http://schemas.openxmlformats.org/officeDocument/2006/relationships/hyperlink" Target="http://www.inies.fr/accueil/" TargetMode="External"/></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1"/>
  <sheetViews>
    <sheetView showGridLines="0" workbookViewId="0">
      <selection activeCell="E21" sqref="E21"/>
    </sheetView>
  </sheetViews>
  <sheetFormatPr baseColWidth="10" defaultRowHeight="14.5" x14ac:dyDescent="0.35"/>
  <sheetData>
    <row r="1" spans="1:14" ht="22.9" customHeight="1" x14ac:dyDescent="0.35">
      <c r="A1" s="70"/>
      <c r="B1" s="70"/>
      <c r="C1" s="70"/>
      <c r="D1" s="128" t="s">
        <v>264</v>
      </c>
      <c r="E1" s="128"/>
      <c r="F1" s="128"/>
      <c r="G1" s="128"/>
      <c r="H1" s="128"/>
      <c r="I1" s="128"/>
      <c r="J1" s="128"/>
      <c r="K1" s="128"/>
      <c r="L1" s="70"/>
      <c r="M1" s="70"/>
      <c r="N1" s="70"/>
    </row>
    <row r="2" spans="1:14" ht="25.9" customHeight="1" x14ac:dyDescent="0.35">
      <c r="A2" s="70"/>
      <c r="B2" s="70"/>
      <c r="C2" s="70"/>
      <c r="D2" s="128"/>
      <c r="E2" s="128"/>
      <c r="F2" s="128"/>
      <c r="G2" s="128"/>
      <c r="H2" s="128"/>
      <c r="I2" s="128"/>
      <c r="J2" s="128"/>
      <c r="K2" s="128"/>
      <c r="L2" s="70"/>
      <c r="M2" s="70"/>
      <c r="N2" s="70"/>
    </row>
    <row r="3" spans="1:14" ht="22.9" customHeight="1" x14ac:dyDescent="0.35">
      <c r="A3" s="70"/>
      <c r="B3" s="70"/>
      <c r="C3" s="70"/>
      <c r="D3" s="128"/>
      <c r="E3" s="128"/>
      <c r="F3" s="128"/>
      <c r="G3" s="128"/>
      <c r="H3" s="128"/>
      <c r="I3" s="128"/>
      <c r="J3" s="128"/>
      <c r="K3" s="128"/>
      <c r="L3" s="70"/>
      <c r="M3" s="70"/>
      <c r="N3" s="70"/>
    </row>
    <row r="4" spans="1:14" ht="19.899999999999999" customHeight="1" x14ac:dyDescent="0.35">
      <c r="A4" s="70"/>
      <c r="B4" s="70"/>
      <c r="C4" s="70"/>
      <c r="D4" s="128"/>
      <c r="E4" s="128"/>
      <c r="F4" s="128"/>
      <c r="G4" s="128"/>
      <c r="H4" s="128"/>
      <c r="I4" s="128"/>
      <c r="J4" s="128"/>
      <c r="K4" s="128"/>
      <c r="L4" s="70"/>
      <c r="M4" s="70"/>
      <c r="N4" s="70"/>
    </row>
    <row r="5" spans="1:14" x14ac:dyDescent="0.35">
      <c r="A5" s="129" t="s">
        <v>304</v>
      </c>
      <c r="B5" s="129"/>
      <c r="C5" s="129"/>
      <c r="D5" s="129"/>
      <c r="E5" s="129"/>
      <c r="F5" s="129"/>
      <c r="G5" s="129"/>
      <c r="H5" s="129"/>
      <c r="I5" s="129"/>
      <c r="J5" s="129"/>
      <c r="K5" s="129"/>
      <c r="L5" s="129"/>
      <c r="M5" s="129"/>
      <c r="N5" s="129"/>
    </row>
    <row r="6" spans="1:14" x14ac:dyDescent="0.35">
      <c r="A6" s="129"/>
      <c r="B6" s="129"/>
      <c r="C6" s="129"/>
      <c r="D6" s="129"/>
      <c r="E6" s="129"/>
      <c r="F6" s="129"/>
      <c r="G6" s="129"/>
      <c r="H6" s="129"/>
      <c r="I6" s="129"/>
      <c r="J6" s="129"/>
      <c r="K6" s="129"/>
      <c r="L6" s="129"/>
      <c r="M6" s="129"/>
      <c r="N6" s="129"/>
    </row>
    <row r="7" spans="1:14" ht="14.5" customHeight="1" x14ac:dyDescent="0.35">
      <c r="A7" s="129" t="s">
        <v>265</v>
      </c>
      <c r="B7" s="129"/>
      <c r="C7" s="129"/>
      <c r="D7" s="129"/>
      <c r="E7" s="129"/>
      <c r="F7" s="129"/>
      <c r="G7" s="129"/>
      <c r="H7" s="129"/>
      <c r="I7" s="129"/>
      <c r="J7" s="129"/>
      <c r="K7" s="129"/>
      <c r="L7" s="129"/>
      <c r="M7" s="129"/>
      <c r="N7" s="129"/>
    </row>
    <row r="8" spans="1:14" x14ac:dyDescent="0.35">
      <c r="A8" s="130" t="s">
        <v>305</v>
      </c>
      <c r="B8" s="130"/>
      <c r="C8" s="130"/>
      <c r="D8" s="130"/>
      <c r="E8" s="130"/>
      <c r="F8" s="130"/>
      <c r="G8" s="130"/>
      <c r="H8" s="130"/>
      <c r="I8" s="130"/>
      <c r="J8" s="130"/>
      <c r="K8" s="130"/>
      <c r="L8" s="130"/>
      <c r="M8" s="130"/>
      <c r="N8" s="130"/>
    </row>
    <row r="9" spans="1:14" x14ac:dyDescent="0.35">
      <c r="A9" s="125" t="s">
        <v>306</v>
      </c>
      <c r="B9" s="126"/>
      <c r="C9" s="126"/>
      <c r="D9" s="126"/>
      <c r="E9" s="126"/>
      <c r="F9" s="126"/>
      <c r="G9" s="126"/>
      <c r="H9" s="126"/>
      <c r="I9" s="126"/>
      <c r="J9" s="126"/>
      <c r="K9" s="126"/>
      <c r="L9" s="126"/>
      <c r="M9" s="126"/>
      <c r="N9" s="126"/>
    </row>
    <row r="10" spans="1:14" x14ac:dyDescent="0.35">
      <c r="A10" s="71" t="s">
        <v>266</v>
      </c>
      <c r="B10" s="71"/>
      <c r="C10" s="71"/>
      <c r="D10" s="71"/>
      <c r="E10" s="71"/>
      <c r="F10" s="71"/>
      <c r="G10" s="71"/>
      <c r="H10" s="71"/>
      <c r="I10" s="71"/>
      <c r="J10" s="71"/>
      <c r="K10" s="71"/>
      <c r="L10" s="71"/>
      <c r="M10" s="71"/>
      <c r="N10" s="71"/>
    </row>
    <row r="11" spans="1:14" x14ac:dyDescent="0.35">
      <c r="A11" s="127" t="s">
        <v>267</v>
      </c>
      <c r="B11" s="127"/>
      <c r="C11" s="127"/>
      <c r="D11" s="127"/>
      <c r="E11" s="127"/>
      <c r="F11" s="127"/>
      <c r="G11" s="127"/>
      <c r="H11" s="127"/>
      <c r="I11" s="127"/>
      <c r="J11" s="127"/>
      <c r="K11" s="127"/>
      <c r="L11" s="127"/>
      <c r="M11" s="127"/>
      <c r="N11" s="127"/>
    </row>
  </sheetData>
  <sheetProtection algorithmName="SHA-512" hashValue="AVqC7Nl7TMxryefHqHiH3RukEXvm97QlSrNK0jHR2zzQgw+9aIphwKjhcW0Yh/ucFN5pN1nozsL/2rxp53PiZg==" saltValue="UpzSLx7J0kXNbQv46O3LCQ==" spinCount="100000" sheet="1" objects="1" scenarios="1"/>
  <mergeCells count="6">
    <mergeCell ref="A9:N9"/>
    <mergeCell ref="A11:N11"/>
    <mergeCell ref="D1:K4"/>
    <mergeCell ref="A5:N6"/>
    <mergeCell ref="A7:N7"/>
    <mergeCell ref="A8:N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G38"/>
  <sheetViews>
    <sheetView zoomScale="40" zoomScaleNormal="40" workbookViewId="0">
      <pane xSplit="3" ySplit="3" topLeftCell="D4" activePane="bottomRight" state="frozen"/>
      <selection pane="topRight" activeCell="D1" sqref="D1"/>
      <selection pane="bottomLeft" activeCell="A4" sqref="A4"/>
      <selection pane="bottomRight" activeCell="B7" sqref="B7"/>
    </sheetView>
  </sheetViews>
  <sheetFormatPr baseColWidth="10" defaultRowHeight="14.5" x14ac:dyDescent="0.35"/>
  <cols>
    <col min="1" max="1" width="24.453125" style="124" customWidth="1"/>
    <col min="2" max="2" width="27.1796875" style="124" customWidth="1"/>
    <col min="3" max="3" width="24.453125" style="124" customWidth="1"/>
    <col min="4" max="4" width="23.54296875" customWidth="1"/>
    <col min="5" max="5" width="23.81640625" customWidth="1"/>
    <col min="6" max="6" width="32.7265625" customWidth="1"/>
    <col min="7" max="7" width="9.26953125" customWidth="1"/>
    <col min="8" max="16" width="7.54296875" customWidth="1"/>
    <col min="17" max="18" width="21.81640625" customWidth="1"/>
    <col min="19" max="19" width="14.54296875" customWidth="1"/>
    <col min="20" max="20" width="26.26953125" customWidth="1"/>
    <col min="21" max="21" width="20.81640625" customWidth="1"/>
    <col min="22" max="22" width="11.54296875" style="5" customWidth="1"/>
    <col min="23" max="23" width="28.81640625" style="5" customWidth="1"/>
    <col min="24" max="24" width="17.26953125" customWidth="1"/>
    <col min="25" max="25" width="22.7265625" bestFit="1" customWidth="1"/>
    <col min="26" max="26" width="21.453125" customWidth="1"/>
    <col min="27" max="27" width="26" customWidth="1"/>
    <col min="28" max="28" width="20" customWidth="1"/>
    <col min="29" max="29" width="38.7265625" customWidth="1"/>
    <col min="30" max="30" width="20.26953125" customWidth="1"/>
    <col min="32" max="32" width="18" bestFit="1" customWidth="1"/>
    <col min="33" max="33" width="17.1796875" customWidth="1"/>
    <col min="34" max="34" width="21" customWidth="1"/>
    <col min="36" max="36" width="38.26953125" bestFit="1" customWidth="1"/>
    <col min="37" max="37" width="17.453125" customWidth="1"/>
    <col min="41" max="43" width="11.453125" style="94"/>
  </cols>
  <sheetData>
    <row r="1" spans="1:137" ht="18.5" x14ac:dyDescent="0.35">
      <c r="A1" s="131" t="s">
        <v>25</v>
      </c>
      <c r="B1" s="132"/>
      <c r="C1" s="132"/>
      <c r="D1" s="132"/>
      <c r="E1" s="132"/>
      <c r="F1" s="133"/>
      <c r="G1" s="158" t="s">
        <v>14</v>
      </c>
      <c r="H1" s="159"/>
      <c r="I1" s="159"/>
      <c r="J1" s="159"/>
      <c r="K1" s="159"/>
      <c r="L1" s="159"/>
      <c r="M1" s="159"/>
      <c r="N1" s="159"/>
      <c r="O1" s="159"/>
      <c r="P1" s="159"/>
      <c r="Q1" s="134" t="s">
        <v>1</v>
      </c>
      <c r="R1" s="135"/>
      <c r="S1" s="136"/>
      <c r="T1" s="140" t="s">
        <v>0</v>
      </c>
      <c r="U1" s="141"/>
      <c r="V1" s="141"/>
      <c r="W1" s="141"/>
      <c r="X1" s="141"/>
      <c r="Y1" s="141"/>
      <c r="Z1" s="141"/>
      <c r="AA1" s="141"/>
      <c r="AB1" s="141"/>
      <c r="AC1" s="141"/>
      <c r="AD1" s="142"/>
      <c r="AE1" s="152" t="s">
        <v>2</v>
      </c>
      <c r="AF1" s="153"/>
      <c r="AG1" s="153"/>
      <c r="AH1" s="153"/>
      <c r="AI1" s="153"/>
      <c r="AJ1" s="153"/>
      <c r="AK1" s="154"/>
      <c r="AL1" s="148" t="s">
        <v>315</v>
      </c>
      <c r="AM1" s="149"/>
      <c r="AN1" s="149"/>
      <c r="AO1" s="149"/>
      <c r="AP1" s="149"/>
      <c r="AQ1" s="150"/>
    </row>
    <row r="2" spans="1:137" ht="19" thickBot="1" x14ac:dyDescent="0.4">
      <c r="A2" s="1"/>
      <c r="B2" s="2"/>
      <c r="C2" s="2"/>
      <c r="D2" s="2"/>
      <c r="E2" s="2"/>
      <c r="F2" s="3" t="s">
        <v>26</v>
      </c>
      <c r="G2" s="160" t="s">
        <v>15</v>
      </c>
      <c r="H2" s="161"/>
      <c r="I2" s="161"/>
      <c r="J2" s="161"/>
      <c r="K2" s="161"/>
      <c r="L2" s="161"/>
      <c r="M2" s="161"/>
      <c r="N2" s="161"/>
      <c r="O2" s="161"/>
      <c r="P2" s="161"/>
      <c r="Q2" s="137"/>
      <c r="R2" s="138"/>
      <c r="S2" s="139"/>
      <c r="T2" s="143"/>
      <c r="U2" s="144"/>
      <c r="V2" s="144"/>
      <c r="W2" s="144"/>
      <c r="X2" s="144"/>
      <c r="Y2" s="144"/>
      <c r="Z2" s="144"/>
      <c r="AA2" s="144"/>
      <c r="AB2" s="144"/>
      <c r="AC2" s="144"/>
      <c r="AD2" s="145"/>
      <c r="AE2" s="155"/>
      <c r="AF2" s="156"/>
      <c r="AG2" s="156"/>
      <c r="AH2" s="156"/>
      <c r="AI2" s="156"/>
      <c r="AJ2" s="156"/>
      <c r="AK2" s="157"/>
      <c r="AL2" s="146" t="s">
        <v>310</v>
      </c>
      <c r="AM2" s="147"/>
      <c r="AN2" s="147"/>
      <c r="AO2" s="99" t="s">
        <v>314</v>
      </c>
      <c r="AP2" s="99"/>
      <c r="AQ2" s="100"/>
    </row>
    <row r="3" spans="1:137" ht="76" thickBot="1" x14ac:dyDescent="0.4">
      <c r="A3" s="57" t="s">
        <v>27</v>
      </c>
      <c r="B3" s="58" t="s">
        <v>38</v>
      </c>
      <c r="C3" s="58" t="s">
        <v>57</v>
      </c>
      <c r="D3" s="58" t="s">
        <v>56</v>
      </c>
      <c r="E3" s="58" t="s">
        <v>28</v>
      </c>
      <c r="F3" s="59" t="s">
        <v>29</v>
      </c>
      <c r="G3" s="60" t="s">
        <v>16</v>
      </c>
      <c r="H3" s="61" t="s">
        <v>17</v>
      </c>
      <c r="I3" s="61" t="s">
        <v>122</v>
      </c>
      <c r="J3" s="61" t="s">
        <v>18</v>
      </c>
      <c r="K3" s="61" t="s">
        <v>19</v>
      </c>
      <c r="L3" s="61" t="s">
        <v>20</v>
      </c>
      <c r="M3" s="61" t="s">
        <v>21</v>
      </c>
      <c r="N3" s="61" t="s">
        <v>22</v>
      </c>
      <c r="O3" s="61" t="s">
        <v>23</v>
      </c>
      <c r="P3" s="61" t="s">
        <v>24</v>
      </c>
      <c r="Q3" s="62" t="s">
        <v>246</v>
      </c>
      <c r="R3" s="73" t="s">
        <v>293</v>
      </c>
      <c r="S3" s="63" t="s">
        <v>292</v>
      </c>
      <c r="T3" s="64" t="s">
        <v>291</v>
      </c>
      <c r="U3" s="78" t="s">
        <v>279</v>
      </c>
      <c r="V3" s="65" t="s">
        <v>173</v>
      </c>
      <c r="W3" s="65" t="s">
        <v>302</v>
      </c>
      <c r="X3" s="65" t="s">
        <v>211</v>
      </c>
      <c r="Y3" s="65" t="s">
        <v>259</v>
      </c>
      <c r="Z3" s="65" t="s">
        <v>210</v>
      </c>
      <c r="AA3" s="65" t="s">
        <v>7</v>
      </c>
      <c r="AB3" s="65" t="s">
        <v>8</v>
      </c>
      <c r="AC3" s="65" t="s">
        <v>9</v>
      </c>
      <c r="AD3" s="66" t="s">
        <v>13</v>
      </c>
      <c r="AE3" s="67" t="s">
        <v>3</v>
      </c>
      <c r="AF3" s="68" t="s">
        <v>4</v>
      </c>
      <c r="AG3" s="68" t="s">
        <v>12</v>
      </c>
      <c r="AH3" s="68" t="s">
        <v>5</v>
      </c>
      <c r="AI3" s="68" t="s">
        <v>6</v>
      </c>
      <c r="AJ3" s="68" t="s">
        <v>10</v>
      </c>
      <c r="AK3" s="69" t="s">
        <v>11</v>
      </c>
      <c r="AL3" s="101" t="s">
        <v>307</v>
      </c>
      <c r="AM3" s="97" t="s">
        <v>308</v>
      </c>
      <c r="AN3" s="97" t="s">
        <v>309</v>
      </c>
      <c r="AO3" s="98" t="s">
        <v>311</v>
      </c>
      <c r="AP3" s="98" t="s">
        <v>312</v>
      </c>
      <c r="AQ3" s="102" t="s">
        <v>313</v>
      </c>
    </row>
    <row r="4" spans="1:137" s="4" customFormat="1" ht="46" customHeight="1" x14ac:dyDescent="0.35">
      <c r="A4" s="116" t="s">
        <v>55</v>
      </c>
      <c r="B4" s="117" t="s">
        <v>58</v>
      </c>
      <c r="C4" s="117" t="s">
        <v>50</v>
      </c>
      <c r="D4" s="46" t="s">
        <v>31</v>
      </c>
      <c r="E4" s="45" t="s">
        <v>34</v>
      </c>
      <c r="F4" s="47" t="s">
        <v>146</v>
      </c>
      <c r="G4" s="48" t="s">
        <v>81</v>
      </c>
      <c r="H4" s="49" t="s">
        <v>81</v>
      </c>
      <c r="I4" s="49"/>
      <c r="J4" s="49"/>
      <c r="K4" s="49"/>
      <c r="L4" s="49"/>
      <c r="M4" s="49"/>
      <c r="N4" s="49"/>
      <c r="O4" s="49"/>
      <c r="P4" s="49"/>
      <c r="Q4" s="50">
        <v>5.625</v>
      </c>
      <c r="R4" s="74" t="s">
        <v>278</v>
      </c>
      <c r="S4" s="90" t="s">
        <v>269</v>
      </c>
      <c r="T4" s="51" t="s">
        <v>281</v>
      </c>
      <c r="U4" s="79" t="s">
        <v>300</v>
      </c>
      <c r="V4" s="52">
        <v>50</v>
      </c>
      <c r="W4" s="52" t="s">
        <v>239</v>
      </c>
      <c r="X4" s="53" t="s">
        <v>256</v>
      </c>
      <c r="Y4" s="52">
        <v>10.77</v>
      </c>
      <c r="Z4" s="54">
        <v>96.7</v>
      </c>
      <c r="AA4" s="52" t="s">
        <v>149</v>
      </c>
      <c r="AB4" s="52" t="s">
        <v>155</v>
      </c>
      <c r="AC4" s="52" t="s">
        <v>156</v>
      </c>
      <c r="AD4" s="55" t="s">
        <v>84</v>
      </c>
      <c r="AE4" s="51">
        <v>6.6000000000000003E-2</v>
      </c>
      <c r="AF4" s="52" t="s">
        <v>184</v>
      </c>
      <c r="AG4" s="56">
        <v>0.8</v>
      </c>
      <c r="AH4" s="52">
        <v>1200</v>
      </c>
      <c r="AI4" s="52" t="s">
        <v>82</v>
      </c>
      <c r="AJ4" s="45" t="s">
        <v>169</v>
      </c>
      <c r="AK4" s="47" t="s">
        <v>88</v>
      </c>
      <c r="AL4" s="103">
        <f>Tableau1[[#This Row],[Lambda]]*Tableau1[[#Headers],[2,5]]*100</f>
        <v>16.5</v>
      </c>
      <c r="AM4" s="93">
        <f>Tableau1[[#This Row],[Lambda]]*Tableau1[[#Headers],[4]]*100</f>
        <v>26.400000000000002</v>
      </c>
      <c r="AN4" s="93">
        <f>Tableau1[[#This Row],[Lambda]]*Tableau1[[#Headers],[7]]*100</f>
        <v>46.2</v>
      </c>
      <c r="AO4" s="95">
        <f>Tableau1[[#Headers],[5]]/Tableau1[[#This Row],[Lambda]]/100</f>
        <v>0.75757575757575746</v>
      </c>
      <c r="AP4" s="95">
        <f>Tableau1[[#Headers],[15]]/Tableau1[[#This Row],[Lambda]]/100</f>
        <v>2.2727272727272725</v>
      </c>
      <c r="AQ4" s="104">
        <f>Tableau1[[#Headers],[25]]/Tableau1[[#This Row],[Lambda]]/100</f>
        <v>3.7878787878787876</v>
      </c>
    </row>
    <row r="5" spans="1:137" s="4" customFormat="1" ht="46" customHeight="1" x14ac:dyDescent="0.35">
      <c r="A5" s="118" t="s">
        <v>55</v>
      </c>
      <c r="B5" s="119" t="s">
        <v>58</v>
      </c>
      <c r="C5" s="119" t="s">
        <v>117</v>
      </c>
      <c r="D5" s="13" t="s">
        <v>118</v>
      </c>
      <c r="E5" s="13" t="s">
        <v>172</v>
      </c>
      <c r="F5" s="23" t="s">
        <v>172</v>
      </c>
      <c r="G5" s="39" t="s">
        <v>81</v>
      </c>
      <c r="H5" s="40" t="s">
        <v>81</v>
      </c>
      <c r="I5" s="40" t="s">
        <v>81</v>
      </c>
      <c r="J5" s="40"/>
      <c r="K5" s="40"/>
      <c r="L5" s="40" t="s">
        <v>81</v>
      </c>
      <c r="M5" s="40"/>
      <c r="N5" s="40"/>
      <c r="O5" s="40" t="s">
        <v>81</v>
      </c>
      <c r="P5" s="40"/>
      <c r="Q5" s="32">
        <v>1.1499999999999999</v>
      </c>
      <c r="R5" s="75" t="s">
        <v>28</v>
      </c>
      <c r="S5" s="91" t="s">
        <v>271</v>
      </c>
      <c r="T5" s="7" t="s">
        <v>281</v>
      </c>
      <c r="U5" s="80" t="s">
        <v>276</v>
      </c>
      <c r="V5" s="8">
        <v>100</v>
      </c>
      <c r="W5" s="8" t="s">
        <v>212</v>
      </c>
      <c r="X5" s="8">
        <v>123</v>
      </c>
      <c r="Y5" s="8">
        <v>168</v>
      </c>
      <c r="Z5" s="35">
        <v>2790</v>
      </c>
      <c r="AA5" s="8" t="s">
        <v>103</v>
      </c>
      <c r="AB5" s="8" t="s">
        <v>174</v>
      </c>
      <c r="AC5" s="8" t="s">
        <v>175</v>
      </c>
      <c r="AD5" s="10" t="s">
        <v>103</v>
      </c>
      <c r="AE5" s="7">
        <v>0.09</v>
      </c>
      <c r="AF5" s="8" t="s">
        <v>185</v>
      </c>
      <c r="AG5" s="12">
        <v>0.98</v>
      </c>
      <c r="AH5" s="8">
        <v>1560</v>
      </c>
      <c r="AI5" s="8" t="s">
        <v>103</v>
      </c>
      <c r="AJ5" s="13" t="s">
        <v>169</v>
      </c>
      <c r="AK5" s="23" t="s">
        <v>144</v>
      </c>
      <c r="AL5" s="105">
        <f>Tableau1[[#This Row],[Lambda]]*Tableau1[[#Headers],[2,5]]*100</f>
        <v>22.499999999999996</v>
      </c>
      <c r="AM5" s="92">
        <f>Tableau1[[#This Row],[Lambda]]*Tableau1[[#Headers],[4]]*100</f>
        <v>36</v>
      </c>
      <c r="AN5" s="92">
        <f>Tableau1[[#This Row],[Lambda]]*Tableau1[[#Headers],[7]]*100</f>
        <v>63</v>
      </c>
      <c r="AO5" s="96">
        <f>Tableau1[[#Headers],[5]]/Tableau1[[#This Row],[Lambda]]/100</f>
        <v>0.55555555555555558</v>
      </c>
      <c r="AP5" s="96">
        <f>Tableau1[[#Headers],[15]]/Tableau1[[#This Row],[Lambda]]/100</f>
        <v>1.666666666666667</v>
      </c>
      <c r="AQ5" s="106">
        <f>Tableau1[[#Headers],[25]]/Tableau1[[#This Row],[Lambda]]/100</f>
        <v>2.7777777777777777</v>
      </c>
    </row>
    <row r="6" spans="1:137" s="4" customFormat="1" ht="46" customHeight="1" x14ac:dyDescent="0.35">
      <c r="A6" s="118" t="s">
        <v>53</v>
      </c>
      <c r="B6" s="119" t="s">
        <v>58</v>
      </c>
      <c r="C6" s="119" t="s">
        <v>49</v>
      </c>
      <c r="D6" s="13" t="s">
        <v>67</v>
      </c>
      <c r="E6" s="13" t="s">
        <v>67</v>
      </c>
      <c r="F6" s="23" t="s">
        <v>101</v>
      </c>
      <c r="G6" s="39"/>
      <c r="H6" s="40" t="s">
        <v>81</v>
      </c>
      <c r="I6" s="40"/>
      <c r="J6" s="40"/>
      <c r="K6" s="40"/>
      <c r="L6" s="40"/>
      <c r="M6" s="40"/>
      <c r="N6" s="40" t="s">
        <v>81</v>
      </c>
      <c r="O6" s="40" t="s">
        <v>81</v>
      </c>
      <c r="P6" s="40" t="s">
        <v>81</v>
      </c>
      <c r="Q6" s="32">
        <v>2.25</v>
      </c>
      <c r="R6" s="75" t="s">
        <v>28</v>
      </c>
      <c r="S6" s="88" t="s">
        <v>269</v>
      </c>
      <c r="T6" s="81" t="s">
        <v>243</v>
      </c>
      <c r="U6" s="82" t="s">
        <v>280</v>
      </c>
      <c r="V6" s="8" t="s">
        <v>88</v>
      </c>
      <c r="W6" s="8" t="s">
        <v>251</v>
      </c>
      <c r="X6" s="8">
        <v>-7.63</v>
      </c>
      <c r="Y6" s="9">
        <v>150</v>
      </c>
      <c r="Z6" s="35">
        <v>760</v>
      </c>
      <c r="AA6" s="8" t="s">
        <v>103</v>
      </c>
      <c r="AB6" s="8" t="s">
        <v>105</v>
      </c>
      <c r="AC6" s="13" t="s">
        <v>106</v>
      </c>
      <c r="AD6" s="10" t="s">
        <v>103</v>
      </c>
      <c r="AE6" s="7">
        <v>7.0999999999999994E-2</v>
      </c>
      <c r="AF6" s="8" t="s">
        <v>186</v>
      </c>
      <c r="AG6" s="12">
        <v>0.99</v>
      </c>
      <c r="AH6" s="8">
        <v>1560</v>
      </c>
      <c r="AI6" s="8" t="s">
        <v>103</v>
      </c>
      <c r="AJ6" s="13" t="s">
        <v>104</v>
      </c>
      <c r="AK6" s="23" t="s">
        <v>107</v>
      </c>
      <c r="AL6" s="105">
        <f>Tableau1[[#This Row],[Lambda]]*Tableau1[[#Headers],[2,5]]*100</f>
        <v>17.75</v>
      </c>
      <c r="AM6" s="92">
        <f>Tableau1[[#This Row],[Lambda]]*Tableau1[[#Headers],[4]]*100</f>
        <v>28.4</v>
      </c>
      <c r="AN6" s="92">
        <f>Tableau1[[#This Row],[Lambda]]*Tableau1[[#Headers],[7]]*100</f>
        <v>49.699999999999996</v>
      </c>
      <c r="AO6" s="96">
        <f>Tableau1[[#Headers],[5]]/Tableau1[[#This Row],[Lambda]]/100</f>
        <v>0.70422535211267612</v>
      </c>
      <c r="AP6" s="96">
        <f>Tableau1[[#Headers],[15]]/Tableau1[[#This Row],[Lambda]]/100</f>
        <v>2.1126760563380285</v>
      </c>
      <c r="AQ6" s="106">
        <f>Tableau1[[#Headers],[25]]/Tableau1[[#This Row],[Lambda]]/100</f>
        <v>3.5211267605633805</v>
      </c>
    </row>
    <row r="7" spans="1:137" s="4" customFormat="1" ht="46" customHeight="1" x14ac:dyDescent="0.35">
      <c r="A7" s="118" t="s">
        <v>53</v>
      </c>
      <c r="B7" s="119" t="s">
        <v>58</v>
      </c>
      <c r="C7" s="119" t="s">
        <v>49</v>
      </c>
      <c r="D7" s="28" t="s">
        <v>32</v>
      </c>
      <c r="E7" s="13" t="s">
        <v>35</v>
      </c>
      <c r="F7" s="23" t="s">
        <v>140</v>
      </c>
      <c r="G7" s="39" t="s">
        <v>81</v>
      </c>
      <c r="H7" s="40" t="s">
        <v>81</v>
      </c>
      <c r="I7" s="40" t="s">
        <v>81</v>
      </c>
      <c r="J7" s="40"/>
      <c r="K7" s="40"/>
      <c r="L7" s="40"/>
      <c r="M7" s="40"/>
      <c r="N7" s="40"/>
      <c r="O7" s="40" t="s">
        <v>81</v>
      </c>
      <c r="P7" s="40" t="s">
        <v>81</v>
      </c>
      <c r="Q7" s="32">
        <v>1.83</v>
      </c>
      <c r="R7" s="75" t="s">
        <v>28</v>
      </c>
      <c r="S7" s="88" t="s">
        <v>269</v>
      </c>
      <c r="T7" s="7" t="s">
        <v>281</v>
      </c>
      <c r="U7" s="80" t="s">
        <v>276</v>
      </c>
      <c r="V7" s="8">
        <v>100</v>
      </c>
      <c r="W7" s="8" t="s">
        <v>251</v>
      </c>
      <c r="X7" s="8">
        <v>0.88900000000000001</v>
      </c>
      <c r="Y7" s="9">
        <v>150</v>
      </c>
      <c r="Z7" s="35">
        <v>760</v>
      </c>
      <c r="AA7" s="8" t="s">
        <v>103</v>
      </c>
      <c r="AB7" s="8" t="s">
        <v>141</v>
      </c>
      <c r="AC7" s="8" t="s">
        <v>142</v>
      </c>
      <c r="AD7" s="10" t="s">
        <v>84</v>
      </c>
      <c r="AE7" s="7">
        <v>7.0999999999999994E-2</v>
      </c>
      <c r="AF7" s="8" t="s">
        <v>187</v>
      </c>
      <c r="AG7" s="12">
        <v>0.98</v>
      </c>
      <c r="AH7" s="8">
        <v>1560</v>
      </c>
      <c r="AI7" s="8" t="s">
        <v>103</v>
      </c>
      <c r="AJ7" s="13" t="s">
        <v>143</v>
      </c>
      <c r="AK7" s="23" t="s">
        <v>144</v>
      </c>
      <c r="AL7" s="105">
        <f>Tableau1[[#This Row],[Lambda]]*Tableau1[[#Headers],[2,5]]*100</f>
        <v>17.75</v>
      </c>
      <c r="AM7" s="92">
        <f>Tableau1[[#This Row],[Lambda]]*Tableau1[[#Headers],[4]]*100</f>
        <v>28.4</v>
      </c>
      <c r="AN7" s="92">
        <f>Tableau1[[#This Row],[Lambda]]*Tableau1[[#Headers],[7]]*100</f>
        <v>49.699999999999996</v>
      </c>
      <c r="AO7" s="96">
        <f>Tableau1[[#Headers],[5]]/Tableau1[[#This Row],[Lambda]]/100</f>
        <v>0.70422535211267612</v>
      </c>
      <c r="AP7" s="96">
        <f>Tableau1[[#Headers],[15]]/Tableau1[[#This Row],[Lambda]]/100</f>
        <v>2.1126760563380285</v>
      </c>
      <c r="AQ7" s="106">
        <f>Tableau1[[#Headers],[25]]/Tableau1[[#This Row],[Lambda]]/100</f>
        <v>3.5211267605633805</v>
      </c>
    </row>
    <row r="8" spans="1:137" s="4" customFormat="1" ht="46" customHeight="1" x14ac:dyDescent="0.35">
      <c r="A8" s="118" t="s">
        <v>75</v>
      </c>
      <c r="B8" s="119" t="s">
        <v>58</v>
      </c>
      <c r="C8" s="119" t="s">
        <v>76</v>
      </c>
      <c r="D8" s="13" t="s">
        <v>77</v>
      </c>
      <c r="E8" s="13" t="s">
        <v>65</v>
      </c>
      <c r="F8" s="23" t="s">
        <v>116</v>
      </c>
      <c r="G8" s="39"/>
      <c r="H8" s="40"/>
      <c r="I8" s="40"/>
      <c r="J8" s="40"/>
      <c r="K8" s="40"/>
      <c r="L8" s="40" t="s">
        <v>81</v>
      </c>
      <c r="M8" s="40"/>
      <c r="N8" s="40"/>
      <c r="O8" s="40"/>
      <c r="P8" s="40"/>
      <c r="Q8" s="32">
        <v>4.2</v>
      </c>
      <c r="R8" s="75" t="s">
        <v>28</v>
      </c>
      <c r="S8" s="88" t="s">
        <v>269</v>
      </c>
      <c r="T8" s="83" t="s">
        <v>290</v>
      </c>
      <c r="U8" s="82" t="s">
        <v>282</v>
      </c>
      <c r="V8" s="8" t="s">
        <v>88</v>
      </c>
      <c r="W8" s="8" t="s">
        <v>237</v>
      </c>
      <c r="X8" s="8">
        <v>0.1</v>
      </c>
      <c r="Y8" s="8">
        <v>1.5</v>
      </c>
      <c r="Z8" s="35">
        <v>3.1</v>
      </c>
      <c r="AA8" s="8" t="s">
        <v>103</v>
      </c>
      <c r="AB8" s="8" t="s">
        <v>119</v>
      </c>
      <c r="AC8" s="13" t="s">
        <v>120</v>
      </c>
      <c r="AD8" s="10" t="s">
        <v>103</v>
      </c>
      <c r="AE8" s="7">
        <v>0.06</v>
      </c>
      <c r="AF8" s="9" t="s">
        <v>219</v>
      </c>
      <c r="AG8" s="8" t="s">
        <v>219</v>
      </c>
      <c r="AH8" s="8" t="s">
        <v>229</v>
      </c>
      <c r="AI8" s="8" t="s">
        <v>103</v>
      </c>
      <c r="AJ8" s="13" t="s">
        <v>213</v>
      </c>
      <c r="AK8" s="23" t="s">
        <v>230</v>
      </c>
      <c r="AL8" s="105">
        <f>Tableau1[[#This Row],[Lambda]]*Tableau1[[#Headers],[2,5]]*100</f>
        <v>15</v>
      </c>
      <c r="AM8" s="92">
        <f>Tableau1[[#This Row],[Lambda]]*Tableau1[[#Headers],[4]]*100</f>
        <v>24</v>
      </c>
      <c r="AN8" s="92">
        <f>Tableau1[[#This Row],[Lambda]]*Tableau1[[#Headers],[7]]*100</f>
        <v>42</v>
      </c>
      <c r="AO8" s="96">
        <f>Tableau1[[#Headers],[5]]/Tableau1[[#This Row],[Lambda]]/100</f>
        <v>0.83333333333333348</v>
      </c>
      <c r="AP8" s="96">
        <f>Tableau1[[#Headers],[15]]/Tableau1[[#This Row],[Lambda]]/100</f>
        <v>2.5</v>
      </c>
      <c r="AQ8" s="106">
        <f>Tableau1[[#Headers],[25]]/Tableau1[[#This Row],[Lambda]]/100</f>
        <v>4.166666666666667</v>
      </c>
    </row>
    <row r="9" spans="1:137" s="4" customFormat="1" ht="46" customHeight="1" x14ac:dyDescent="0.35">
      <c r="A9" s="118" t="s">
        <v>74</v>
      </c>
      <c r="B9" s="119" t="s">
        <v>58</v>
      </c>
      <c r="C9" s="119" t="s">
        <v>51</v>
      </c>
      <c r="D9" s="29" t="s">
        <v>208</v>
      </c>
      <c r="E9" s="13" t="s">
        <v>30</v>
      </c>
      <c r="F9" s="23" t="s">
        <v>203</v>
      </c>
      <c r="G9" s="39" t="s">
        <v>81</v>
      </c>
      <c r="H9" s="40" t="s">
        <v>81</v>
      </c>
      <c r="I9" s="40"/>
      <c r="J9" s="40"/>
      <c r="K9" s="40"/>
      <c r="L9" s="40"/>
      <c r="M9" s="40"/>
      <c r="N9" s="40"/>
      <c r="O9" s="40"/>
      <c r="P9" s="40"/>
      <c r="Q9" s="32">
        <v>16.43</v>
      </c>
      <c r="R9" s="75" t="s">
        <v>286</v>
      </c>
      <c r="S9" s="88" t="s">
        <v>269</v>
      </c>
      <c r="T9" s="83" t="s">
        <v>289</v>
      </c>
      <c r="U9" s="84" t="s">
        <v>280</v>
      </c>
      <c r="V9" s="8" t="s">
        <v>88</v>
      </c>
      <c r="W9" s="13" t="s">
        <v>249</v>
      </c>
      <c r="X9" s="8">
        <v>0.80500000000000005</v>
      </c>
      <c r="Y9" s="35" t="s">
        <v>260</v>
      </c>
      <c r="Z9" s="35">
        <v>8.0500000000000007</v>
      </c>
      <c r="AA9" s="8" t="s">
        <v>103</v>
      </c>
      <c r="AB9" s="8" t="s">
        <v>204</v>
      </c>
      <c r="AC9" s="13" t="s">
        <v>168</v>
      </c>
      <c r="AD9" s="10" t="s">
        <v>103</v>
      </c>
      <c r="AE9" s="7">
        <v>4.4999999999999998E-2</v>
      </c>
      <c r="AF9" s="8" t="s">
        <v>188</v>
      </c>
      <c r="AG9" s="12">
        <v>0.81</v>
      </c>
      <c r="AH9" s="8">
        <v>1000</v>
      </c>
      <c r="AI9" s="8" t="s">
        <v>103</v>
      </c>
      <c r="AJ9" s="13" t="s">
        <v>201</v>
      </c>
      <c r="AK9" s="23" t="s">
        <v>202</v>
      </c>
      <c r="AL9" s="105">
        <f>Tableau1[[#This Row],[Lambda]]*Tableau1[[#Headers],[2,5]]*100</f>
        <v>11.249999999999998</v>
      </c>
      <c r="AM9" s="92">
        <f>Tableau1[[#This Row],[Lambda]]*Tableau1[[#Headers],[4]]*100</f>
        <v>18</v>
      </c>
      <c r="AN9" s="92">
        <f>Tableau1[[#This Row],[Lambda]]*Tableau1[[#Headers],[7]]*100</f>
        <v>31.5</v>
      </c>
      <c r="AO9" s="96">
        <f>Tableau1[[#Headers],[5]]/Tableau1[[#This Row],[Lambda]]/100</f>
        <v>1.1111111111111112</v>
      </c>
      <c r="AP9" s="96">
        <f>Tableau1[[#Headers],[15]]/Tableau1[[#This Row],[Lambda]]/100</f>
        <v>3.3333333333333339</v>
      </c>
      <c r="AQ9" s="106">
        <f>Tableau1[[#Headers],[25]]/Tableau1[[#This Row],[Lambda]]/100</f>
        <v>5.5555555555555554</v>
      </c>
    </row>
    <row r="10" spans="1:137" s="4" customFormat="1" ht="46" customHeight="1" x14ac:dyDescent="0.35">
      <c r="A10" s="118" t="s">
        <v>74</v>
      </c>
      <c r="B10" s="119" t="s">
        <v>60</v>
      </c>
      <c r="C10" s="119" t="s">
        <v>180</v>
      </c>
      <c r="D10" s="29" t="s">
        <v>182</v>
      </c>
      <c r="E10" s="13" t="s">
        <v>181</v>
      </c>
      <c r="F10" s="13" t="s">
        <v>183</v>
      </c>
      <c r="G10" s="39" t="s">
        <v>81</v>
      </c>
      <c r="H10" s="40" t="s">
        <v>81</v>
      </c>
      <c r="I10" s="40"/>
      <c r="J10" s="40"/>
      <c r="K10" s="40"/>
      <c r="L10" s="40"/>
      <c r="M10" s="40"/>
      <c r="N10" s="40"/>
      <c r="O10" s="40"/>
      <c r="P10" s="40"/>
      <c r="Q10" s="32">
        <v>32</v>
      </c>
      <c r="R10" s="76" t="s">
        <v>28</v>
      </c>
      <c r="S10" s="87" t="s">
        <v>269</v>
      </c>
      <c r="T10" s="83" t="s">
        <v>289</v>
      </c>
      <c r="U10" s="84" t="s">
        <v>280</v>
      </c>
      <c r="V10" s="8" t="s">
        <v>88</v>
      </c>
      <c r="W10" s="13" t="s">
        <v>250</v>
      </c>
      <c r="X10" s="8">
        <v>4.25</v>
      </c>
      <c r="Y10" s="8">
        <v>0</v>
      </c>
      <c r="Z10" s="35">
        <v>66.099999999999994</v>
      </c>
      <c r="AA10" s="8" t="s">
        <v>103</v>
      </c>
      <c r="AB10" s="8" t="s">
        <v>206</v>
      </c>
      <c r="AC10" s="13" t="s">
        <v>320</v>
      </c>
      <c r="AD10" s="8" t="s">
        <v>103</v>
      </c>
      <c r="AE10" s="7">
        <v>2.8000000000000001E-2</v>
      </c>
      <c r="AF10" s="20" t="s">
        <v>218</v>
      </c>
      <c r="AG10" s="21">
        <v>84</v>
      </c>
      <c r="AH10" s="21">
        <v>1600</v>
      </c>
      <c r="AI10" s="8" t="s">
        <v>103</v>
      </c>
      <c r="AJ10" s="13" t="s">
        <v>209</v>
      </c>
      <c r="AK10" s="23" t="s">
        <v>205</v>
      </c>
      <c r="AL10" s="105">
        <f>Tableau1[[#This Row],[Lambda]]*Tableau1[[#Headers],[2,5]]*100</f>
        <v>7.0000000000000009</v>
      </c>
      <c r="AM10" s="92">
        <f>Tableau1[[#This Row],[Lambda]]*Tableau1[[#Headers],[4]]*100</f>
        <v>11.200000000000001</v>
      </c>
      <c r="AN10" s="92">
        <f>Tableau1[[#This Row],[Lambda]]*Tableau1[[#Headers],[7]]*100</f>
        <v>19.600000000000001</v>
      </c>
      <c r="AO10" s="96">
        <f>Tableau1[[#Headers],[5]]/Tableau1[[#This Row],[Lambda]]/100</f>
        <v>1.7857142857142856</v>
      </c>
      <c r="AP10" s="96">
        <f>Tableau1[[#Headers],[15]]/Tableau1[[#This Row],[Lambda]]/100</f>
        <v>5.3571428571428568</v>
      </c>
      <c r="AQ10" s="106">
        <f>Tableau1[[#Headers],[25]]/Tableau1[[#This Row],[Lambda]]/100</f>
        <v>8.9285714285714288</v>
      </c>
    </row>
    <row r="11" spans="1:137" s="4" customFormat="1" ht="46" customHeight="1" x14ac:dyDescent="0.35">
      <c r="A11" s="118" t="s">
        <v>70</v>
      </c>
      <c r="B11" s="119" t="s">
        <v>60</v>
      </c>
      <c r="C11" s="119" t="s">
        <v>71</v>
      </c>
      <c r="D11" s="13" t="s">
        <v>112</v>
      </c>
      <c r="E11" s="13" t="s">
        <v>72</v>
      </c>
      <c r="F11" s="23" t="s">
        <v>113</v>
      </c>
      <c r="G11" s="39"/>
      <c r="H11" s="40"/>
      <c r="I11" s="40"/>
      <c r="J11" s="40"/>
      <c r="K11" s="40"/>
      <c r="L11" s="40" t="s">
        <v>81</v>
      </c>
      <c r="M11" s="40"/>
      <c r="N11" s="40"/>
      <c r="O11" s="40"/>
      <c r="P11" s="40"/>
      <c r="Q11" s="32">
        <v>1.6796</v>
      </c>
      <c r="R11" s="75" t="s">
        <v>286</v>
      </c>
      <c r="S11" s="88" t="s">
        <v>269</v>
      </c>
      <c r="T11" s="7" t="s">
        <v>281</v>
      </c>
      <c r="U11" s="80" t="s">
        <v>276</v>
      </c>
      <c r="V11" s="8">
        <v>100</v>
      </c>
      <c r="W11" s="13" t="s">
        <v>252</v>
      </c>
      <c r="X11" s="8">
        <v>10</v>
      </c>
      <c r="Y11" s="8">
        <v>0</v>
      </c>
      <c r="Z11" s="35">
        <v>1470</v>
      </c>
      <c r="AA11" s="8" t="s">
        <v>103</v>
      </c>
      <c r="AB11" s="8" t="s">
        <v>113</v>
      </c>
      <c r="AC11" s="8" t="s">
        <v>115</v>
      </c>
      <c r="AD11" s="10" t="s">
        <v>88</v>
      </c>
      <c r="AE11" s="7">
        <v>9.2999999999999999E-2</v>
      </c>
      <c r="AF11" s="20" t="s">
        <v>219</v>
      </c>
      <c r="AG11" s="21"/>
      <c r="AH11" s="21"/>
      <c r="AI11" s="8" t="s">
        <v>103</v>
      </c>
      <c r="AJ11" s="13" t="s">
        <v>114</v>
      </c>
      <c r="AK11" s="23" t="s">
        <v>83</v>
      </c>
      <c r="AL11" s="105">
        <f>Tableau1[[#This Row],[Lambda]]*Tableau1[[#Headers],[2,5]]*100</f>
        <v>23.25</v>
      </c>
      <c r="AM11" s="92">
        <f>Tableau1[[#This Row],[Lambda]]*Tableau1[[#Headers],[4]]*100</f>
        <v>37.200000000000003</v>
      </c>
      <c r="AN11" s="92">
        <f>Tableau1[[#This Row],[Lambda]]*Tableau1[[#Headers],[7]]*100</f>
        <v>65.100000000000009</v>
      </c>
      <c r="AO11" s="96">
        <f>Tableau1[[#Headers],[5]]/Tableau1[[#This Row],[Lambda]]/100</f>
        <v>0.5376344086021505</v>
      </c>
      <c r="AP11" s="96">
        <f>Tableau1[[#Headers],[15]]/Tableau1[[#This Row],[Lambda]]/100</f>
        <v>1.6129032258064515</v>
      </c>
      <c r="AQ11" s="106">
        <f>Tableau1[[#Headers],[25]]/Tableau1[[#This Row],[Lambda]]/100</f>
        <v>2.6881720430107525</v>
      </c>
    </row>
    <row r="12" spans="1:137" s="4" customFormat="1" ht="46" customHeight="1" x14ac:dyDescent="0.35">
      <c r="A12" s="118" t="s">
        <v>40</v>
      </c>
      <c r="B12" s="119" t="s">
        <v>58</v>
      </c>
      <c r="C12" s="120" t="s">
        <v>66</v>
      </c>
      <c r="D12" s="28" t="s">
        <v>145</v>
      </c>
      <c r="E12" s="13" t="s">
        <v>145</v>
      </c>
      <c r="F12" s="23" t="s">
        <v>161</v>
      </c>
      <c r="G12" s="39"/>
      <c r="H12" s="40" t="s">
        <v>81</v>
      </c>
      <c r="I12" s="40" t="s">
        <v>81</v>
      </c>
      <c r="J12" s="40"/>
      <c r="K12" s="40" t="s">
        <v>81</v>
      </c>
      <c r="L12" s="40"/>
      <c r="M12" s="40" t="s">
        <v>81</v>
      </c>
      <c r="N12" s="40"/>
      <c r="O12" s="40"/>
      <c r="P12" s="40"/>
      <c r="Q12" s="32" t="s">
        <v>321</v>
      </c>
      <c r="R12" s="75" t="s">
        <v>28</v>
      </c>
      <c r="S12" s="88" t="s">
        <v>268</v>
      </c>
      <c r="T12" s="7" t="s">
        <v>281</v>
      </c>
      <c r="U12" s="80" t="s">
        <v>276</v>
      </c>
      <c r="V12" s="8">
        <v>50</v>
      </c>
      <c r="W12" s="13" t="s">
        <v>255</v>
      </c>
      <c r="X12" s="34" t="s">
        <v>257</v>
      </c>
      <c r="Y12" s="8" t="s">
        <v>162</v>
      </c>
      <c r="Z12" s="36" t="s">
        <v>261</v>
      </c>
      <c r="AA12" s="8" t="s">
        <v>103</v>
      </c>
      <c r="AB12" s="113" t="s">
        <v>163</v>
      </c>
      <c r="AC12" s="8" t="s">
        <v>164</v>
      </c>
      <c r="AD12" s="10" t="s">
        <v>150</v>
      </c>
      <c r="AE12" s="7">
        <v>3.7999999999999999E-2</v>
      </c>
      <c r="AF12" s="8" t="s">
        <v>189</v>
      </c>
      <c r="AG12" s="12">
        <v>0.73</v>
      </c>
      <c r="AH12" s="8">
        <v>2100</v>
      </c>
      <c r="AI12" s="8" t="s">
        <v>82</v>
      </c>
      <c r="AJ12" s="13" t="s">
        <v>170</v>
      </c>
      <c r="AK12" s="23" t="s">
        <v>263</v>
      </c>
      <c r="AL12" s="105">
        <f>Tableau1[[#This Row],[Lambda]]*Tableau1[[#Headers],[2,5]]*100</f>
        <v>9.5</v>
      </c>
      <c r="AM12" s="92">
        <f>Tableau1[[#This Row],[Lambda]]*Tableau1[[#Headers],[4]]*100</f>
        <v>15.2</v>
      </c>
      <c r="AN12" s="92">
        <f>Tableau1[[#This Row],[Lambda]]*Tableau1[[#Headers],[7]]*100</f>
        <v>26.6</v>
      </c>
      <c r="AO12" s="96">
        <f>Tableau1[[#Headers],[5]]/Tableau1[[#This Row],[Lambda]]/100</f>
        <v>1.3157894736842106</v>
      </c>
      <c r="AP12" s="96">
        <f>Tableau1[[#Headers],[15]]/Tableau1[[#This Row],[Lambda]]/100</f>
        <v>3.9473684210526319</v>
      </c>
      <c r="AQ12" s="106">
        <f>Tableau1[[#Headers],[25]]/Tableau1[[#This Row],[Lambda]]/100</f>
        <v>6.5789473684210531</v>
      </c>
    </row>
    <row r="13" spans="1:137" s="4" customFormat="1" ht="46" customHeight="1" x14ac:dyDescent="0.35">
      <c r="A13" s="118" t="s">
        <v>40</v>
      </c>
      <c r="B13" s="119" t="s">
        <v>58</v>
      </c>
      <c r="C13" s="119" t="s">
        <v>47</v>
      </c>
      <c r="D13" s="28" t="s">
        <v>33</v>
      </c>
      <c r="E13" s="13" t="s">
        <v>41</v>
      </c>
      <c r="F13" s="23" t="s">
        <v>147</v>
      </c>
      <c r="G13" s="39"/>
      <c r="H13" s="40" t="s">
        <v>81</v>
      </c>
      <c r="I13" s="40"/>
      <c r="J13" s="40"/>
      <c r="K13" s="40"/>
      <c r="L13" s="40" t="s">
        <v>81</v>
      </c>
      <c r="M13" s="40" t="s">
        <v>81</v>
      </c>
      <c r="N13" s="40"/>
      <c r="O13" s="40"/>
      <c r="P13" s="40"/>
      <c r="Q13" s="32" t="s">
        <v>247</v>
      </c>
      <c r="R13" s="75" t="s">
        <v>278</v>
      </c>
      <c r="S13" s="88" t="s">
        <v>268</v>
      </c>
      <c r="T13" s="7" t="s">
        <v>281</v>
      </c>
      <c r="U13" s="80" t="s">
        <v>276</v>
      </c>
      <c r="V13" s="8">
        <v>50</v>
      </c>
      <c r="W13" s="13" t="s">
        <v>254</v>
      </c>
      <c r="X13" s="11" t="s">
        <v>258</v>
      </c>
      <c r="Y13" s="8" t="s">
        <v>253</v>
      </c>
      <c r="Z13" s="35">
        <v>44.2</v>
      </c>
      <c r="AA13" s="8" t="s">
        <v>103</v>
      </c>
      <c r="AB13" s="8" t="s">
        <v>151</v>
      </c>
      <c r="AC13" s="8" t="s">
        <v>154</v>
      </c>
      <c r="AD13" s="10" t="s">
        <v>150</v>
      </c>
      <c r="AE13" s="7">
        <v>4.1000000000000002E-2</v>
      </c>
      <c r="AF13" s="8" t="s">
        <v>190</v>
      </c>
      <c r="AG13" s="12">
        <v>0.77</v>
      </c>
      <c r="AH13" s="8">
        <v>2100</v>
      </c>
      <c r="AI13" s="8" t="s">
        <v>82</v>
      </c>
      <c r="AJ13" s="13" t="s">
        <v>153</v>
      </c>
      <c r="AK13" s="23" t="s">
        <v>152</v>
      </c>
      <c r="AL13" s="105">
        <f>Tableau1[[#This Row],[Lambda]]*Tableau1[[#Headers],[2,5]]*100</f>
        <v>10.25</v>
      </c>
      <c r="AM13" s="92">
        <f>Tableau1[[#This Row],[Lambda]]*Tableau1[[#Headers],[4]]*100</f>
        <v>16.400000000000002</v>
      </c>
      <c r="AN13" s="92">
        <f>Tableau1[[#This Row],[Lambda]]*Tableau1[[#Headers],[7]]*100</f>
        <v>28.700000000000003</v>
      </c>
      <c r="AO13" s="96">
        <f>Tableau1[[#Headers],[5]]/Tableau1[[#This Row],[Lambda]]/100</f>
        <v>1.2195121951219512</v>
      </c>
      <c r="AP13" s="96">
        <f>Tableau1[[#Headers],[15]]/Tableau1[[#This Row],[Lambda]]/100</f>
        <v>3.6585365853658534</v>
      </c>
      <c r="AQ13" s="106">
        <f>Tableau1[[#Headers],[25]]/Tableau1[[#This Row],[Lambda]]/100</f>
        <v>6.0975609756097562</v>
      </c>
    </row>
    <row r="14" spans="1:137" s="4" customFormat="1" ht="46" customHeight="1" x14ac:dyDescent="0.35">
      <c r="A14" s="118" t="s">
        <v>40</v>
      </c>
      <c r="B14" s="119" t="s">
        <v>58</v>
      </c>
      <c r="C14" s="119" t="s">
        <v>45</v>
      </c>
      <c r="D14" s="13" t="s">
        <v>45</v>
      </c>
      <c r="E14" s="13" t="s">
        <v>235</v>
      </c>
      <c r="F14" s="23" t="s">
        <v>236</v>
      </c>
      <c r="G14" s="39"/>
      <c r="H14" s="40"/>
      <c r="I14" s="40"/>
      <c r="J14" s="40"/>
      <c r="K14" s="40"/>
      <c r="L14" s="40"/>
      <c r="M14" s="40" t="s">
        <v>81</v>
      </c>
      <c r="N14" s="40"/>
      <c r="O14" s="40"/>
      <c r="P14" s="40"/>
      <c r="Q14" s="32" t="s">
        <v>248</v>
      </c>
      <c r="R14" s="75" t="s">
        <v>28</v>
      </c>
      <c r="S14" s="88" t="s">
        <v>268</v>
      </c>
      <c r="T14" s="83" t="s">
        <v>290</v>
      </c>
      <c r="U14" s="84" t="s">
        <v>282</v>
      </c>
      <c r="V14" s="8" t="s">
        <v>88</v>
      </c>
      <c r="W14" s="8" t="s">
        <v>237</v>
      </c>
      <c r="X14" s="8">
        <v>0.6</v>
      </c>
      <c r="Y14" s="8">
        <v>1.5</v>
      </c>
      <c r="Z14" s="35">
        <v>4.5999999999999996</v>
      </c>
      <c r="AA14" s="8" t="s">
        <v>103</v>
      </c>
      <c r="AB14" s="13" t="s">
        <v>238</v>
      </c>
      <c r="AC14" s="8" t="s">
        <v>231</v>
      </c>
      <c r="AD14" s="10" t="s">
        <v>103</v>
      </c>
      <c r="AE14" s="38">
        <v>3.7999999999999999E-2</v>
      </c>
      <c r="AF14" s="26" t="s">
        <v>232</v>
      </c>
      <c r="AG14" s="27">
        <v>0.68</v>
      </c>
      <c r="AH14" s="8">
        <v>1600</v>
      </c>
      <c r="AI14" s="8" t="s">
        <v>103</v>
      </c>
      <c r="AJ14" s="13" t="s">
        <v>234</v>
      </c>
      <c r="AK14" s="23" t="s">
        <v>233</v>
      </c>
      <c r="AL14" s="105">
        <f>Tableau1[[#This Row],[Lambda]]*Tableau1[[#Headers],[2,5]]*100</f>
        <v>9.5</v>
      </c>
      <c r="AM14" s="92">
        <f>Tableau1[[#This Row],[Lambda]]*Tableau1[[#Headers],[4]]*100</f>
        <v>15.2</v>
      </c>
      <c r="AN14" s="92">
        <f>Tableau1[[#This Row],[Lambda]]*Tableau1[[#Headers],[7]]*100</f>
        <v>26.6</v>
      </c>
      <c r="AO14" s="96">
        <f>Tableau1[[#Headers],[5]]/Tableau1[[#This Row],[Lambda]]/100</f>
        <v>1.3157894736842106</v>
      </c>
      <c r="AP14" s="96">
        <f>Tableau1[[#Headers],[15]]/Tableau1[[#This Row],[Lambda]]/100</f>
        <v>3.9473684210526319</v>
      </c>
      <c r="AQ14" s="106">
        <f>Tableau1[[#Headers],[25]]/Tableau1[[#This Row],[Lambda]]/100</f>
        <v>6.5789473684210531</v>
      </c>
    </row>
    <row r="15" spans="1:137" s="6" customFormat="1" ht="46" customHeight="1" x14ac:dyDescent="0.35">
      <c r="A15" s="118" t="s">
        <v>40</v>
      </c>
      <c r="B15" s="119" t="s">
        <v>60</v>
      </c>
      <c r="C15" s="121" t="s">
        <v>59</v>
      </c>
      <c r="D15" s="29" t="s">
        <v>221</v>
      </c>
      <c r="E15" s="13" t="s">
        <v>80</v>
      </c>
      <c r="F15" s="30" t="s">
        <v>224</v>
      </c>
      <c r="G15" s="39"/>
      <c r="H15" s="40"/>
      <c r="I15" s="40"/>
      <c r="J15" s="40"/>
      <c r="K15" s="40"/>
      <c r="L15" s="40"/>
      <c r="M15" s="40" t="s">
        <v>81</v>
      </c>
      <c r="N15" s="40"/>
      <c r="O15" s="40"/>
      <c r="P15" s="40"/>
      <c r="Q15" s="32">
        <v>1.27</v>
      </c>
      <c r="R15" s="75" t="s">
        <v>287</v>
      </c>
      <c r="S15" s="88" t="s">
        <v>268</v>
      </c>
      <c r="T15" s="7" t="s">
        <v>281</v>
      </c>
      <c r="U15" s="80" t="s">
        <v>276</v>
      </c>
      <c r="V15" s="8">
        <v>50</v>
      </c>
      <c r="W15" s="8" t="s">
        <v>227</v>
      </c>
      <c r="X15" s="35">
        <v>8.8699999999999992</v>
      </c>
      <c r="Y15" s="8">
        <v>0</v>
      </c>
      <c r="Z15" s="35">
        <v>120</v>
      </c>
      <c r="AA15" s="8" t="s">
        <v>103</v>
      </c>
      <c r="AB15" s="13" t="s">
        <v>88</v>
      </c>
      <c r="AC15" s="8" t="s">
        <v>228</v>
      </c>
      <c r="AD15" s="10" t="s">
        <v>84</v>
      </c>
      <c r="AE15" s="7">
        <v>4.3999999999999997E-2</v>
      </c>
      <c r="AF15" s="8" t="s">
        <v>222</v>
      </c>
      <c r="AG15" s="12">
        <v>0.5</v>
      </c>
      <c r="AH15" s="8">
        <v>1030</v>
      </c>
      <c r="AI15" s="8" t="s">
        <v>82</v>
      </c>
      <c r="AJ15" s="13" t="s">
        <v>223</v>
      </c>
      <c r="AK15" s="23" t="s">
        <v>83</v>
      </c>
      <c r="AL15" s="105">
        <f>Tableau1[[#This Row],[Lambda]]*Tableau1[[#Headers],[2,5]]*100</f>
        <v>10.999999999999998</v>
      </c>
      <c r="AM15" s="92">
        <f>Tableau1[[#This Row],[Lambda]]*Tableau1[[#Headers],[4]]*100</f>
        <v>17.599999999999998</v>
      </c>
      <c r="AN15" s="92">
        <f>Tableau1[[#This Row],[Lambda]]*Tableau1[[#Headers],[7]]*100</f>
        <v>30.8</v>
      </c>
      <c r="AO15" s="96">
        <f>Tableau1[[#Headers],[5]]/Tableau1[[#This Row],[Lambda]]/100</f>
        <v>1.1363636363636365</v>
      </c>
      <c r="AP15" s="96">
        <f>Tableau1[[#Headers],[15]]/Tableau1[[#This Row],[Lambda]]/100</f>
        <v>3.4090909090909092</v>
      </c>
      <c r="AQ15" s="106">
        <f>Tableau1[[#Headers],[25]]/Tableau1[[#This Row],[Lambda]]/100</f>
        <v>5.6818181818181825</v>
      </c>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row>
    <row r="16" spans="1:137" s="4" customFormat="1" ht="46" customHeight="1" x14ac:dyDescent="0.35">
      <c r="A16" s="118" t="s">
        <v>52</v>
      </c>
      <c r="B16" s="119" t="s">
        <v>60</v>
      </c>
      <c r="C16" s="119" t="s">
        <v>62</v>
      </c>
      <c r="D16" s="13" t="s">
        <v>96</v>
      </c>
      <c r="E16" s="13" t="s">
        <v>93</v>
      </c>
      <c r="F16" s="23" t="s">
        <v>97</v>
      </c>
      <c r="G16" s="39"/>
      <c r="H16" s="40" t="s">
        <v>81</v>
      </c>
      <c r="I16" s="40"/>
      <c r="J16" s="40"/>
      <c r="K16" s="40"/>
      <c r="L16" s="40"/>
      <c r="M16" s="40"/>
      <c r="N16" s="40"/>
      <c r="O16" s="40"/>
      <c r="P16" s="40"/>
      <c r="Q16" s="32">
        <v>1.3</v>
      </c>
      <c r="R16" s="75" t="s">
        <v>287</v>
      </c>
      <c r="S16" s="88" t="s">
        <v>268</v>
      </c>
      <c r="T16" s="7" t="s">
        <v>281</v>
      </c>
      <c r="U16" s="80" t="s">
        <v>276</v>
      </c>
      <c r="V16" s="8">
        <v>50</v>
      </c>
      <c r="W16" s="8" t="s">
        <v>240</v>
      </c>
      <c r="X16" s="8">
        <v>5.82</v>
      </c>
      <c r="Y16" s="8">
        <v>0</v>
      </c>
      <c r="Z16" s="35">
        <v>150</v>
      </c>
      <c r="AA16" s="8" t="s">
        <v>103</v>
      </c>
      <c r="AB16" s="8" t="s">
        <v>88</v>
      </c>
      <c r="AC16" s="8" t="s">
        <v>100</v>
      </c>
      <c r="AD16" s="10" t="s">
        <v>84</v>
      </c>
      <c r="AE16" s="7">
        <v>3.2000000000000001E-2</v>
      </c>
      <c r="AF16" s="8" t="s">
        <v>191</v>
      </c>
      <c r="AG16" s="12">
        <v>0.38</v>
      </c>
      <c r="AH16" s="8">
        <v>1450</v>
      </c>
      <c r="AI16" s="8" t="s">
        <v>82</v>
      </c>
      <c r="AJ16" s="13" t="s">
        <v>94</v>
      </c>
      <c r="AK16" s="23" t="s">
        <v>95</v>
      </c>
      <c r="AL16" s="105">
        <f>Tableau1[[#This Row],[Lambda]]*Tableau1[[#Headers],[2,5]]*100</f>
        <v>8</v>
      </c>
      <c r="AM16" s="92">
        <f>Tableau1[[#This Row],[Lambda]]*Tableau1[[#Headers],[4]]*100</f>
        <v>12.8</v>
      </c>
      <c r="AN16" s="92">
        <f>Tableau1[[#This Row],[Lambda]]*Tableau1[[#Headers],[7]]*100</f>
        <v>22.400000000000002</v>
      </c>
      <c r="AO16" s="96">
        <f>Tableau1[[#Headers],[5]]/Tableau1[[#This Row],[Lambda]]/100</f>
        <v>1.5625</v>
      </c>
      <c r="AP16" s="96">
        <f>Tableau1[[#Headers],[15]]/Tableau1[[#This Row],[Lambda]]/100</f>
        <v>4.6875</v>
      </c>
      <c r="AQ16" s="106">
        <f>Tableau1[[#Headers],[25]]/Tableau1[[#This Row],[Lambda]]/100</f>
        <v>7.8125</v>
      </c>
    </row>
    <row r="17" spans="1:43" s="4" customFormat="1" ht="46" customHeight="1" x14ac:dyDescent="0.35">
      <c r="A17" s="118" t="s">
        <v>52</v>
      </c>
      <c r="B17" s="119" t="s">
        <v>58</v>
      </c>
      <c r="C17" s="119" t="s">
        <v>51</v>
      </c>
      <c r="D17" s="13" t="s">
        <v>215</v>
      </c>
      <c r="E17" s="13" t="s">
        <v>214</v>
      </c>
      <c r="F17" s="23" t="s">
        <v>216</v>
      </c>
      <c r="G17" s="39" t="s">
        <v>81</v>
      </c>
      <c r="H17" s="40" t="s">
        <v>81</v>
      </c>
      <c r="I17" s="40"/>
      <c r="J17" s="40"/>
      <c r="K17" s="40"/>
      <c r="L17" s="40" t="s">
        <v>81</v>
      </c>
      <c r="M17" s="40"/>
      <c r="N17" s="40"/>
      <c r="O17" s="40"/>
      <c r="P17" s="40"/>
      <c r="Q17" s="32">
        <v>3.85</v>
      </c>
      <c r="R17" s="75" t="s">
        <v>286</v>
      </c>
      <c r="S17" s="88" t="s">
        <v>270</v>
      </c>
      <c r="T17" s="81" t="s">
        <v>288</v>
      </c>
      <c r="U17" s="82" t="s">
        <v>283</v>
      </c>
      <c r="V17" s="8" t="s">
        <v>88</v>
      </c>
      <c r="W17" s="13" t="s">
        <v>262</v>
      </c>
      <c r="X17" s="8">
        <v>-3.37</v>
      </c>
      <c r="Y17" s="8">
        <v>19.5</v>
      </c>
      <c r="Z17" s="35">
        <f>980*0.1+14.8+11.5+1.23+1.18</f>
        <v>126.71000000000001</v>
      </c>
      <c r="AA17" s="8" t="s">
        <v>103</v>
      </c>
      <c r="AB17" s="8" t="s">
        <v>226</v>
      </c>
      <c r="AC17" s="8" t="s">
        <v>225</v>
      </c>
      <c r="AD17" s="10" t="s">
        <v>84</v>
      </c>
      <c r="AE17" s="7">
        <v>0.04</v>
      </c>
      <c r="AF17" s="20" t="s">
        <v>217</v>
      </c>
      <c r="AG17" s="21">
        <v>86</v>
      </c>
      <c r="AH17" s="21">
        <v>1600</v>
      </c>
      <c r="AI17" s="8" t="s">
        <v>82</v>
      </c>
      <c r="AJ17" s="22" t="s">
        <v>220</v>
      </c>
      <c r="AK17" s="23" t="s">
        <v>160</v>
      </c>
      <c r="AL17" s="105">
        <f>Tableau1[[#This Row],[Lambda]]*Tableau1[[#Headers],[2,5]]*100</f>
        <v>10</v>
      </c>
      <c r="AM17" s="92">
        <f>Tableau1[[#This Row],[Lambda]]*Tableau1[[#Headers],[4]]*100</f>
        <v>16</v>
      </c>
      <c r="AN17" s="92">
        <f>Tableau1[[#This Row],[Lambda]]*Tableau1[[#Headers],[7]]*100</f>
        <v>28.000000000000004</v>
      </c>
      <c r="AO17" s="96">
        <f>Tableau1[[#Headers],[5]]/Tableau1[[#This Row],[Lambda]]/100</f>
        <v>1.25</v>
      </c>
      <c r="AP17" s="96">
        <f>Tableau1[[#Headers],[15]]/Tableau1[[#This Row],[Lambda]]/100</f>
        <v>3.75</v>
      </c>
      <c r="AQ17" s="106">
        <f>Tableau1[[#Headers],[25]]/Tableau1[[#This Row],[Lambda]]/100</f>
        <v>6.25</v>
      </c>
    </row>
    <row r="18" spans="1:43" s="4" customFormat="1" ht="46" customHeight="1" x14ac:dyDescent="0.35">
      <c r="A18" s="118" t="s">
        <v>52</v>
      </c>
      <c r="B18" s="119" t="s">
        <v>58</v>
      </c>
      <c r="C18" s="119" t="s">
        <v>46</v>
      </c>
      <c r="D18" s="13" t="s">
        <v>78</v>
      </c>
      <c r="E18" s="13" t="s">
        <v>135</v>
      </c>
      <c r="F18" s="23" t="s">
        <v>136</v>
      </c>
      <c r="G18" s="39" t="s">
        <v>81</v>
      </c>
      <c r="H18" s="40"/>
      <c r="I18" s="40" t="s">
        <v>81</v>
      </c>
      <c r="J18" s="40" t="s">
        <v>81</v>
      </c>
      <c r="K18" s="40"/>
      <c r="L18" s="40"/>
      <c r="M18" s="40"/>
      <c r="N18" s="40"/>
      <c r="O18" s="40"/>
      <c r="P18" s="40"/>
      <c r="Q18" s="32">
        <v>2</v>
      </c>
      <c r="R18" s="75" t="s">
        <v>287</v>
      </c>
      <c r="S18" s="88" t="s">
        <v>270</v>
      </c>
      <c r="T18" s="7" t="s">
        <v>281</v>
      </c>
      <c r="U18" s="80" t="s">
        <v>276</v>
      </c>
      <c r="V18" s="8">
        <v>50</v>
      </c>
      <c r="W18" s="13" t="s">
        <v>240</v>
      </c>
      <c r="X18" s="8">
        <v>-5.0299999999999997E-2</v>
      </c>
      <c r="Y18" s="8">
        <f>1.5*15*0.9</f>
        <v>20.25</v>
      </c>
      <c r="Z18" s="35">
        <v>236</v>
      </c>
      <c r="AA18" s="8" t="s">
        <v>124</v>
      </c>
      <c r="AB18" s="8" t="s">
        <v>137</v>
      </c>
      <c r="AC18" s="8" t="s">
        <v>138</v>
      </c>
      <c r="AD18" s="10" t="s">
        <v>84</v>
      </c>
      <c r="AE18" s="7">
        <v>4.3999999999999997E-2</v>
      </c>
      <c r="AF18" s="8" t="s">
        <v>192</v>
      </c>
      <c r="AG18" s="12">
        <v>0.87</v>
      </c>
      <c r="AH18" s="8">
        <v>2100</v>
      </c>
      <c r="AI18" s="8" t="s">
        <v>82</v>
      </c>
      <c r="AJ18" s="13" t="s">
        <v>139</v>
      </c>
      <c r="AK18" s="23" t="s">
        <v>160</v>
      </c>
      <c r="AL18" s="105">
        <f>Tableau1[[#This Row],[Lambda]]*Tableau1[[#Headers],[2,5]]*100</f>
        <v>10.999999999999998</v>
      </c>
      <c r="AM18" s="92">
        <f>Tableau1[[#This Row],[Lambda]]*Tableau1[[#Headers],[4]]*100</f>
        <v>17.599999999999998</v>
      </c>
      <c r="AN18" s="92">
        <f>Tableau1[[#This Row],[Lambda]]*Tableau1[[#Headers],[7]]*100</f>
        <v>30.8</v>
      </c>
      <c r="AO18" s="96">
        <f>Tableau1[[#Headers],[5]]/Tableau1[[#This Row],[Lambda]]/100</f>
        <v>1.1363636363636365</v>
      </c>
      <c r="AP18" s="96">
        <f>Tableau1[[#Headers],[15]]/Tableau1[[#This Row],[Lambda]]/100</f>
        <v>3.4090909090909092</v>
      </c>
      <c r="AQ18" s="106">
        <f>Tableau1[[#Headers],[25]]/Tableau1[[#This Row],[Lambda]]/100</f>
        <v>5.6818181818181825</v>
      </c>
    </row>
    <row r="19" spans="1:43" s="4" customFormat="1" ht="46" customHeight="1" x14ac:dyDescent="0.35">
      <c r="A19" s="118" t="s">
        <v>36</v>
      </c>
      <c r="B19" s="119" t="s">
        <v>58</v>
      </c>
      <c r="C19" s="119" t="s">
        <v>44</v>
      </c>
      <c r="D19" s="29" t="s">
        <v>39</v>
      </c>
      <c r="E19" s="13" t="s">
        <v>43</v>
      </c>
      <c r="F19" s="23" t="s">
        <v>121</v>
      </c>
      <c r="G19" s="39"/>
      <c r="H19" s="40" t="s">
        <v>81</v>
      </c>
      <c r="I19" s="40" t="s">
        <v>81</v>
      </c>
      <c r="J19" s="40"/>
      <c r="K19" s="40" t="s">
        <v>81</v>
      </c>
      <c r="L19" s="40"/>
      <c r="M19" s="40"/>
      <c r="N19" s="40"/>
      <c r="O19" s="40"/>
      <c r="P19" s="40" t="s">
        <v>81</v>
      </c>
      <c r="Q19" s="32">
        <v>0.68</v>
      </c>
      <c r="R19" s="75" t="s">
        <v>28</v>
      </c>
      <c r="S19" s="88" t="s">
        <v>268</v>
      </c>
      <c r="T19" s="7" t="s">
        <v>284</v>
      </c>
      <c r="U19" s="80" t="s">
        <v>285</v>
      </c>
      <c r="V19" s="8">
        <v>50</v>
      </c>
      <c r="W19" s="13" t="s">
        <v>241</v>
      </c>
      <c r="X19" s="8">
        <v>5.51</v>
      </c>
      <c r="Y19" s="8">
        <f>70%*2</f>
        <v>1.4</v>
      </c>
      <c r="Z19" s="35">
        <v>17.8</v>
      </c>
      <c r="AA19" s="8" t="s">
        <v>124</v>
      </c>
      <c r="AB19" s="13" t="s">
        <v>123</v>
      </c>
      <c r="AC19" s="8" t="s">
        <v>165</v>
      </c>
      <c r="AD19" s="10" t="s">
        <v>84</v>
      </c>
      <c r="AE19" s="7">
        <v>3.9E-2</v>
      </c>
      <c r="AF19" s="8" t="s">
        <v>193</v>
      </c>
      <c r="AG19" s="12">
        <v>0.33</v>
      </c>
      <c r="AH19" s="8">
        <v>1600</v>
      </c>
      <c r="AI19" s="8" t="s">
        <v>82</v>
      </c>
      <c r="AJ19" s="13" t="s">
        <v>167</v>
      </c>
      <c r="AK19" s="23" t="s">
        <v>166</v>
      </c>
      <c r="AL19" s="105">
        <f>Tableau1[[#This Row],[Lambda]]*Tableau1[[#Headers],[2,5]]*100</f>
        <v>9.75</v>
      </c>
      <c r="AM19" s="92">
        <f>Tableau1[[#This Row],[Lambda]]*Tableau1[[#Headers],[4]]*100</f>
        <v>15.6</v>
      </c>
      <c r="AN19" s="92">
        <f>Tableau1[[#This Row],[Lambda]]*Tableau1[[#Headers],[7]]*100</f>
        <v>27.3</v>
      </c>
      <c r="AO19" s="96">
        <f>Tableau1[[#Headers],[5]]/Tableau1[[#This Row],[Lambda]]/100</f>
        <v>1.2820512820512819</v>
      </c>
      <c r="AP19" s="96">
        <f>Tableau1[[#Headers],[15]]/Tableau1[[#This Row],[Lambda]]/100</f>
        <v>3.8461538461538463</v>
      </c>
      <c r="AQ19" s="106">
        <f>Tableau1[[#Headers],[25]]/Tableau1[[#This Row],[Lambda]]/100</f>
        <v>6.4102564102564097</v>
      </c>
    </row>
    <row r="20" spans="1:43" s="4" customFormat="1" ht="46" customHeight="1" x14ac:dyDescent="0.35">
      <c r="A20" s="118" t="s">
        <v>36</v>
      </c>
      <c r="B20" s="119" t="s">
        <v>60</v>
      </c>
      <c r="C20" s="119" t="s">
        <v>59</v>
      </c>
      <c r="D20" s="13" t="s">
        <v>79</v>
      </c>
      <c r="E20" s="13" t="s">
        <v>80</v>
      </c>
      <c r="F20" s="23" t="s">
        <v>85</v>
      </c>
      <c r="G20" s="39"/>
      <c r="H20" s="40" t="s">
        <v>81</v>
      </c>
      <c r="I20" s="40" t="s">
        <v>81</v>
      </c>
      <c r="J20" s="40"/>
      <c r="K20" s="40" t="s">
        <v>81</v>
      </c>
      <c r="L20" s="40"/>
      <c r="M20" s="40"/>
      <c r="N20" s="40"/>
      <c r="O20" s="40"/>
      <c r="P20" s="40" t="s">
        <v>81</v>
      </c>
      <c r="Q20" s="32">
        <v>0.83</v>
      </c>
      <c r="R20" s="75" t="s">
        <v>28</v>
      </c>
      <c r="S20" s="88" t="s">
        <v>268</v>
      </c>
      <c r="T20" s="7" t="s">
        <v>281</v>
      </c>
      <c r="U20" s="80" t="s">
        <v>276</v>
      </c>
      <c r="V20" s="8">
        <v>50</v>
      </c>
      <c r="W20" s="8" t="s">
        <v>240</v>
      </c>
      <c r="X20" s="8">
        <v>3.74</v>
      </c>
      <c r="Y20" s="8">
        <v>0</v>
      </c>
      <c r="Z20" s="35">
        <v>51.3</v>
      </c>
      <c r="AA20" s="8" t="s">
        <v>86</v>
      </c>
      <c r="AB20" s="8" t="s">
        <v>87</v>
      </c>
      <c r="AC20" s="8" t="s">
        <v>99</v>
      </c>
      <c r="AD20" s="8" t="s">
        <v>84</v>
      </c>
      <c r="AE20" s="7">
        <v>3.5000000000000003E-2</v>
      </c>
      <c r="AF20" s="8" t="s">
        <v>194</v>
      </c>
      <c r="AG20" s="12">
        <v>0.56000000000000005</v>
      </c>
      <c r="AH20" s="8">
        <v>1030</v>
      </c>
      <c r="AI20" s="8" t="s">
        <v>82</v>
      </c>
      <c r="AJ20" s="18" t="s">
        <v>89</v>
      </c>
      <c r="AK20" s="43" t="s">
        <v>83</v>
      </c>
      <c r="AL20" s="105">
        <f>Tableau1[[#This Row],[Lambda]]*Tableau1[[#Headers],[2,5]]*100</f>
        <v>8.75</v>
      </c>
      <c r="AM20" s="92">
        <f>Tableau1[[#This Row],[Lambda]]*Tableau1[[#Headers],[4]]*100</f>
        <v>14.000000000000002</v>
      </c>
      <c r="AN20" s="92">
        <f>Tableau1[[#This Row],[Lambda]]*Tableau1[[#Headers],[7]]*100</f>
        <v>24.500000000000004</v>
      </c>
      <c r="AO20" s="96">
        <f>Tableau1[[#Headers],[5]]/Tableau1[[#This Row],[Lambda]]/100</f>
        <v>1.4285714285714284</v>
      </c>
      <c r="AP20" s="96">
        <f>Tableau1[[#Headers],[15]]/Tableau1[[#This Row],[Lambda]]/100</f>
        <v>4.2857142857142856</v>
      </c>
      <c r="AQ20" s="106">
        <f>Tableau1[[#Headers],[25]]/Tableau1[[#This Row],[Lambda]]/100</f>
        <v>7.1428571428571423</v>
      </c>
    </row>
    <row r="21" spans="1:43" s="4" customFormat="1" ht="46" customHeight="1" x14ac:dyDescent="0.35">
      <c r="A21" s="118" t="s">
        <v>36</v>
      </c>
      <c r="B21" s="119" t="s">
        <v>60</v>
      </c>
      <c r="C21" s="119" t="s">
        <v>61</v>
      </c>
      <c r="D21" s="13" t="s">
        <v>90</v>
      </c>
      <c r="E21" s="13" t="s">
        <v>91</v>
      </c>
      <c r="F21" s="23" t="s">
        <v>92</v>
      </c>
      <c r="G21" s="39"/>
      <c r="H21" s="40" t="s">
        <v>81</v>
      </c>
      <c r="I21" s="40" t="s">
        <v>81</v>
      </c>
      <c r="J21" s="40"/>
      <c r="K21" s="40"/>
      <c r="L21" s="40"/>
      <c r="M21" s="40"/>
      <c r="N21" s="40"/>
      <c r="O21" s="40"/>
      <c r="P21" s="40" t="s">
        <v>81</v>
      </c>
      <c r="Q21" s="32">
        <v>0.55000000000000004</v>
      </c>
      <c r="R21" s="75" t="s">
        <v>287</v>
      </c>
      <c r="S21" s="88" t="s">
        <v>268</v>
      </c>
      <c r="T21" s="7" t="s">
        <v>281</v>
      </c>
      <c r="U21" s="80" t="s">
        <v>276</v>
      </c>
      <c r="V21" s="8">
        <v>50</v>
      </c>
      <c r="W21" s="8" t="s">
        <v>240</v>
      </c>
      <c r="X21" s="8">
        <v>3.27</v>
      </c>
      <c r="Y21" s="8">
        <v>0</v>
      </c>
      <c r="Z21" s="35">
        <v>93.9</v>
      </c>
      <c r="AA21" s="8" t="s">
        <v>86</v>
      </c>
      <c r="AB21" s="8" t="s">
        <v>88</v>
      </c>
      <c r="AC21" s="8" t="s">
        <v>98</v>
      </c>
      <c r="AD21" s="10" t="s">
        <v>84</v>
      </c>
      <c r="AE21" s="7">
        <v>3.2000000000000001E-2</v>
      </c>
      <c r="AF21" s="8" t="s">
        <v>195</v>
      </c>
      <c r="AG21" s="12">
        <v>0.44</v>
      </c>
      <c r="AH21" s="8">
        <v>1030</v>
      </c>
      <c r="AI21" s="8" t="s">
        <v>82</v>
      </c>
      <c r="AJ21" s="13" t="s">
        <v>89</v>
      </c>
      <c r="AK21" s="23" t="s">
        <v>83</v>
      </c>
      <c r="AL21" s="105">
        <f>Tableau1[[#This Row],[Lambda]]*Tableau1[[#Headers],[2,5]]*100</f>
        <v>8</v>
      </c>
      <c r="AM21" s="92">
        <f>Tableau1[[#This Row],[Lambda]]*Tableau1[[#Headers],[4]]*100</f>
        <v>12.8</v>
      </c>
      <c r="AN21" s="92">
        <f>Tableau1[[#This Row],[Lambda]]*Tableau1[[#Headers],[7]]*100</f>
        <v>22.400000000000002</v>
      </c>
      <c r="AO21" s="96">
        <f>Tableau1[[#Headers],[5]]/Tableau1[[#This Row],[Lambda]]/100</f>
        <v>1.5625</v>
      </c>
      <c r="AP21" s="96">
        <f>Tableau1[[#Headers],[15]]/Tableau1[[#This Row],[Lambda]]/100</f>
        <v>4.6875</v>
      </c>
      <c r="AQ21" s="106">
        <f>Tableau1[[#Headers],[25]]/Tableau1[[#This Row],[Lambda]]/100</f>
        <v>7.8125</v>
      </c>
    </row>
    <row r="22" spans="1:43" s="4" customFormat="1" ht="46" customHeight="1" x14ac:dyDescent="0.35">
      <c r="A22" s="118" t="s">
        <v>36</v>
      </c>
      <c r="B22" s="119" t="s">
        <v>58</v>
      </c>
      <c r="C22" s="121" t="s">
        <v>63</v>
      </c>
      <c r="D22" s="29" t="s">
        <v>64</v>
      </c>
      <c r="E22" s="13" t="s">
        <v>65</v>
      </c>
      <c r="F22" s="23" t="s">
        <v>116</v>
      </c>
      <c r="G22" s="39" t="s">
        <v>81</v>
      </c>
      <c r="H22" s="40" t="s">
        <v>81</v>
      </c>
      <c r="I22" s="40" t="s">
        <v>81</v>
      </c>
      <c r="J22" s="40"/>
      <c r="K22" s="40" t="s">
        <v>81</v>
      </c>
      <c r="L22" s="40"/>
      <c r="M22" s="40"/>
      <c r="N22" s="40"/>
      <c r="O22" s="40"/>
      <c r="P22" s="40" t="s">
        <v>81</v>
      </c>
      <c r="Q22" s="32">
        <v>0.78</v>
      </c>
      <c r="R22" s="75" t="s">
        <v>28</v>
      </c>
      <c r="S22" s="88" t="s">
        <v>268</v>
      </c>
      <c r="T22" s="7" t="s">
        <v>281</v>
      </c>
      <c r="U22" s="80" t="s">
        <v>276</v>
      </c>
      <c r="V22" s="8">
        <v>50</v>
      </c>
      <c r="W22" s="8" t="s">
        <v>240</v>
      </c>
      <c r="X22" s="8">
        <v>0.92100000000000004</v>
      </c>
      <c r="Y22" s="8">
        <f>85%*3</f>
        <v>2.5499999999999998</v>
      </c>
      <c r="Z22" s="35">
        <v>58.8</v>
      </c>
      <c r="AA22" s="8" t="s">
        <v>124</v>
      </c>
      <c r="AB22" s="8" t="s">
        <v>125</v>
      </c>
      <c r="AC22" s="8" t="s">
        <v>126</v>
      </c>
      <c r="AD22" s="10" t="s">
        <v>84</v>
      </c>
      <c r="AE22" s="7">
        <v>3.7999999999999999E-2</v>
      </c>
      <c r="AF22" s="8" t="s">
        <v>196</v>
      </c>
      <c r="AG22" s="12">
        <v>0.53</v>
      </c>
      <c r="AH22" s="8">
        <v>1800</v>
      </c>
      <c r="AI22" s="8" t="s">
        <v>82</v>
      </c>
      <c r="AJ22" s="13" t="s">
        <v>127</v>
      </c>
      <c r="AK22" s="23" t="s">
        <v>128</v>
      </c>
      <c r="AL22" s="105">
        <f>Tableau1[[#This Row],[Lambda]]*Tableau1[[#Headers],[2,5]]*100</f>
        <v>9.5</v>
      </c>
      <c r="AM22" s="92">
        <f>Tableau1[[#This Row],[Lambda]]*Tableau1[[#Headers],[4]]*100</f>
        <v>15.2</v>
      </c>
      <c r="AN22" s="92">
        <f>Tableau1[[#This Row],[Lambda]]*Tableau1[[#Headers],[7]]*100</f>
        <v>26.6</v>
      </c>
      <c r="AO22" s="96">
        <f>Tableau1[[#Headers],[5]]/Tableau1[[#This Row],[Lambda]]/100</f>
        <v>1.3157894736842106</v>
      </c>
      <c r="AP22" s="96">
        <f>Tableau1[[#Headers],[15]]/Tableau1[[#This Row],[Lambda]]/100</f>
        <v>3.9473684210526319</v>
      </c>
      <c r="AQ22" s="106">
        <f>Tableau1[[#Headers],[25]]/Tableau1[[#This Row],[Lambda]]/100</f>
        <v>6.5789473684210531</v>
      </c>
    </row>
    <row r="23" spans="1:43" s="4" customFormat="1" ht="46" customHeight="1" x14ac:dyDescent="0.35">
      <c r="A23" s="118" t="s">
        <v>36</v>
      </c>
      <c r="B23" s="119" t="s">
        <v>58</v>
      </c>
      <c r="C23" s="119" t="s">
        <v>46</v>
      </c>
      <c r="D23" s="13" t="s">
        <v>130</v>
      </c>
      <c r="E23" s="13" t="s">
        <v>129</v>
      </c>
      <c r="F23" s="23" t="s">
        <v>131</v>
      </c>
      <c r="G23" s="39"/>
      <c r="H23" s="40" t="s">
        <v>81</v>
      </c>
      <c r="I23" s="40" t="s">
        <v>81</v>
      </c>
      <c r="J23" s="40"/>
      <c r="K23" s="40" t="s">
        <v>81</v>
      </c>
      <c r="L23" s="40"/>
      <c r="M23" s="40"/>
      <c r="N23" s="40"/>
      <c r="O23" s="40"/>
      <c r="P23" s="40" t="s">
        <v>81</v>
      </c>
      <c r="Q23" s="32">
        <v>0.7</v>
      </c>
      <c r="R23" s="75" t="s">
        <v>28</v>
      </c>
      <c r="S23" s="88" t="s">
        <v>268</v>
      </c>
      <c r="T23" s="7" t="s">
        <v>281</v>
      </c>
      <c r="U23" s="80" t="s">
        <v>276</v>
      </c>
      <c r="V23" s="8">
        <v>50</v>
      </c>
      <c r="W23" s="8" t="s">
        <v>240</v>
      </c>
      <c r="X23" s="8">
        <v>6.96</v>
      </c>
      <c r="Y23" s="8">
        <f>85%*5.5</f>
        <v>4.6749999999999998</v>
      </c>
      <c r="Z23" s="35">
        <v>121</v>
      </c>
      <c r="AA23" s="8" t="s">
        <v>124</v>
      </c>
      <c r="AB23" s="8" t="s">
        <v>133</v>
      </c>
      <c r="AC23" s="8" t="s">
        <v>132</v>
      </c>
      <c r="AD23" s="10" t="s">
        <v>84</v>
      </c>
      <c r="AE23" s="7">
        <v>3.5999999999999997E-2</v>
      </c>
      <c r="AF23" s="8" t="s">
        <v>197</v>
      </c>
      <c r="AG23" s="12">
        <v>0.75</v>
      </c>
      <c r="AH23" s="8">
        <v>2100</v>
      </c>
      <c r="AI23" s="8" t="s">
        <v>82</v>
      </c>
      <c r="AJ23" s="13" t="s">
        <v>134</v>
      </c>
      <c r="AK23" s="23" t="s">
        <v>128</v>
      </c>
      <c r="AL23" s="105">
        <f>Tableau1[[#This Row],[Lambda]]*Tableau1[[#Headers],[2,5]]*100</f>
        <v>9</v>
      </c>
      <c r="AM23" s="92">
        <f>Tableau1[[#This Row],[Lambda]]*Tableau1[[#Headers],[4]]*100</f>
        <v>14.399999999999999</v>
      </c>
      <c r="AN23" s="92">
        <f>Tableau1[[#This Row],[Lambda]]*Tableau1[[#Headers],[7]]*100</f>
        <v>25.2</v>
      </c>
      <c r="AO23" s="96">
        <f>Tableau1[[#Headers],[5]]/Tableau1[[#This Row],[Lambda]]/100</f>
        <v>1.3888888888888888</v>
      </c>
      <c r="AP23" s="96">
        <f>Tableau1[[#Headers],[15]]/Tableau1[[#This Row],[Lambda]]/100</f>
        <v>4.166666666666667</v>
      </c>
      <c r="AQ23" s="106">
        <f>Tableau1[[#Headers],[25]]/Tableau1[[#This Row],[Lambda]]/100</f>
        <v>6.9444444444444446</v>
      </c>
    </row>
    <row r="24" spans="1:43" s="4" customFormat="1" ht="46" customHeight="1" x14ac:dyDescent="0.35">
      <c r="A24" s="118" t="s">
        <v>36</v>
      </c>
      <c r="B24" s="119" t="s">
        <v>58</v>
      </c>
      <c r="C24" s="119" t="s">
        <v>48</v>
      </c>
      <c r="D24" s="28" t="s">
        <v>37</v>
      </c>
      <c r="E24" s="13" t="s">
        <v>42</v>
      </c>
      <c r="F24" s="23" t="s">
        <v>148</v>
      </c>
      <c r="G24" s="39"/>
      <c r="H24" s="40" t="s">
        <v>81</v>
      </c>
      <c r="I24" s="40" t="s">
        <v>81</v>
      </c>
      <c r="J24" s="40"/>
      <c r="K24" s="40" t="s">
        <v>81</v>
      </c>
      <c r="L24" s="40"/>
      <c r="M24" s="40"/>
      <c r="N24" s="40"/>
      <c r="O24" s="40"/>
      <c r="P24" s="40"/>
      <c r="Q24" s="32">
        <v>0.6</v>
      </c>
      <c r="R24" s="75" t="s">
        <v>28</v>
      </c>
      <c r="S24" s="88" t="s">
        <v>268</v>
      </c>
      <c r="T24" s="7" t="s">
        <v>281</v>
      </c>
      <c r="U24" s="80" t="s">
        <v>276</v>
      </c>
      <c r="V24" s="8">
        <v>50</v>
      </c>
      <c r="W24" s="8" t="s">
        <v>240</v>
      </c>
      <c r="X24" s="8">
        <v>1.82</v>
      </c>
      <c r="Y24" s="8">
        <v>5.98</v>
      </c>
      <c r="Z24" s="35">
        <v>101</v>
      </c>
      <c r="AA24" s="8" t="s">
        <v>149</v>
      </c>
      <c r="AB24" s="8" t="s">
        <v>157</v>
      </c>
      <c r="AC24" s="8" t="s">
        <v>158</v>
      </c>
      <c r="AD24" s="10" t="s">
        <v>84</v>
      </c>
      <c r="AE24" s="7">
        <v>3.9E-2</v>
      </c>
      <c r="AF24" s="8" t="s">
        <v>198</v>
      </c>
      <c r="AG24" s="12">
        <v>0.54</v>
      </c>
      <c r="AH24" s="8">
        <v>1509</v>
      </c>
      <c r="AI24" s="8" t="s">
        <v>103</v>
      </c>
      <c r="AJ24" s="13" t="s">
        <v>159</v>
      </c>
      <c r="AK24" s="23" t="s">
        <v>160</v>
      </c>
      <c r="AL24" s="105">
        <f>Tableau1[[#This Row],[Lambda]]*Tableau1[[#Headers],[2,5]]*100</f>
        <v>9.75</v>
      </c>
      <c r="AM24" s="92">
        <f>Tableau1[[#This Row],[Lambda]]*Tableau1[[#Headers],[4]]*100</f>
        <v>15.6</v>
      </c>
      <c r="AN24" s="92">
        <f>Tableau1[[#This Row],[Lambda]]*Tableau1[[#Headers],[7]]*100</f>
        <v>27.3</v>
      </c>
      <c r="AO24" s="96">
        <f>Tableau1[[#Headers],[5]]/Tableau1[[#This Row],[Lambda]]/100</f>
        <v>1.2820512820512819</v>
      </c>
      <c r="AP24" s="96">
        <f>Tableau1[[#Headers],[15]]/Tableau1[[#This Row],[Lambda]]/100</f>
        <v>3.8461538461538463</v>
      </c>
      <c r="AQ24" s="106">
        <f>Tableau1[[#Headers],[25]]/Tableau1[[#This Row],[Lambda]]/100</f>
        <v>6.4102564102564097</v>
      </c>
    </row>
    <row r="25" spans="1:43" s="4" customFormat="1" ht="46" customHeight="1" x14ac:dyDescent="0.35">
      <c r="A25" s="118" t="s">
        <v>54</v>
      </c>
      <c r="B25" s="119" t="s">
        <v>58</v>
      </c>
      <c r="C25" s="119" t="s">
        <v>73</v>
      </c>
      <c r="D25" s="13" t="s">
        <v>171</v>
      </c>
      <c r="E25" s="13"/>
      <c r="F25" s="23" t="s">
        <v>172</v>
      </c>
      <c r="G25" s="39" t="s">
        <v>81</v>
      </c>
      <c r="H25" s="40"/>
      <c r="I25" s="40" t="s">
        <v>81</v>
      </c>
      <c r="J25" s="40"/>
      <c r="K25" s="40"/>
      <c r="L25" s="40"/>
      <c r="M25" s="40"/>
      <c r="N25" s="40"/>
      <c r="O25" s="40" t="s">
        <v>81</v>
      </c>
      <c r="P25" s="40"/>
      <c r="Q25" s="32">
        <v>0.23</v>
      </c>
      <c r="R25" s="75" t="s">
        <v>278</v>
      </c>
      <c r="S25" s="88" t="s">
        <v>271</v>
      </c>
      <c r="T25" s="7" t="s">
        <v>284</v>
      </c>
      <c r="U25" s="80" t="s">
        <v>285</v>
      </c>
      <c r="V25" s="8">
        <v>50</v>
      </c>
      <c r="W25" s="8" t="s">
        <v>242</v>
      </c>
      <c r="X25" s="8">
        <v>-14.1</v>
      </c>
      <c r="Y25" s="8">
        <f>1.5*100*0.37</f>
        <v>55.5</v>
      </c>
      <c r="Z25" s="35">
        <v>41</v>
      </c>
      <c r="AA25" s="8" t="s">
        <v>102</v>
      </c>
      <c r="AB25" s="8" t="s">
        <v>245</v>
      </c>
      <c r="AC25" s="8" t="s">
        <v>176</v>
      </c>
      <c r="AD25" s="10" t="s">
        <v>84</v>
      </c>
      <c r="AE25" s="7">
        <v>5.1999999999999998E-2</v>
      </c>
      <c r="AF25" s="8" t="s">
        <v>199</v>
      </c>
      <c r="AG25" s="12">
        <v>0.95</v>
      </c>
      <c r="AH25" s="8">
        <v>1500</v>
      </c>
      <c r="AI25" s="8" t="s">
        <v>103</v>
      </c>
      <c r="AJ25" s="13" t="s">
        <v>178</v>
      </c>
      <c r="AK25" s="23" t="s">
        <v>177</v>
      </c>
      <c r="AL25" s="105">
        <f>Tableau1[[#This Row],[Lambda]]*Tableau1[[#Headers],[2,5]]*100</f>
        <v>13</v>
      </c>
      <c r="AM25" s="92">
        <f>Tableau1[[#This Row],[Lambda]]*Tableau1[[#Headers],[4]]*100</f>
        <v>20.8</v>
      </c>
      <c r="AN25" s="92">
        <f>Tableau1[[#This Row],[Lambda]]*Tableau1[[#Headers],[7]]*100</f>
        <v>36.4</v>
      </c>
      <c r="AO25" s="96">
        <f>Tableau1[[#Headers],[5]]/Tableau1[[#This Row],[Lambda]]/100</f>
        <v>0.96153846153846156</v>
      </c>
      <c r="AP25" s="96">
        <f>Tableau1[[#Headers],[15]]/Tableau1[[#This Row],[Lambda]]/100</f>
        <v>2.8846153846153846</v>
      </c>
      <c r="AQ25" s="106">
        <f>Tableau1[[#Headers],[25]]/Tableau1[[#This Row],[Lambda]]/100</f>
        <v>4.8076923076923075</v>
      </c>
    </row>
    <row r="26" spans="1:43" s="4" customFormat="1" ht="46" customHeight="1" thickBot="1" x14ac:dyDescent="0.4">
      <c r="A26" s="122" t="s">
        <v>68</v>
      </c>
      <c r="B26" s="123" t="s">
        <v>60</v>
      </c>
      <c r="C26" s="123" t="s">
        <v>319</v>
      </c>
      <c r="D26" s="19" t="s">
        <v>69</v>
      </c>
      <c r="E26" s="19" t="s">
        <v>110</v>
      </c>
      <c r="F26" s="31" t="s">
        <v>111</v>
      </c>
      <c r="G26" s="41" t="s">
        <v>81</v>
      </c>
      <c r="H26" s="42" t="s">
        <v>81</v>
      </c>
      <c r="I26" s="42"/>
      <c r="J26" s="42"/>
      <c r="K26" s="42"/>
      <c r="L26" s="42"/>
      <c r="M26" s="42"/>
      <c r="N26" s="42"/>
      <c r="O26" s="42"/>
      <c r="P26" s="42"/>
      <c r="Q26" s="33">
        <v>3.08</v>
      </c>
      <c r="R26" s="77" t="s">
        <v>286</v>
      </c>
      <c r="S26" s="89" t="s">
        <v>268</v>
      </c>
      <c r="T26" s="85" t="s">
        <v>244</v>
      </c>
      <c r="U26" s="86" t="s">
        <v>280</v>
      </c>
      <c r="V26" s="15" t="s">
        <v>179</v>
      </c>
      <c r="W26" s="15" t="s">
        <v>212</v>
      </c>
      <c r="X26" s="15">
        <v>101</v>
      </c>
      <c r="Y26" s="15">
        <v>0</v>
      </c>
      <c r="Z26" s="37">
        <v>1350</v>
      </c>
      <c r="AA26" s="15" t="s">
        <v>108</v>
      </c>
      <c r="AB26" s="15" t="s">
        <v>111</v>
      </c>
      <c r="AC26" s="15" t="s">
        <v>109</v>
      </c>
      <c r="AD26" s="16" t="s">
        <v>84</v>
      </c>
      <c r="AE26" s="14">
        <v>4.2999999999999997E-2</v>
      </c>
      <c r="AF26" s="15" t="s">
        <v>200</v>
      </c>
      <c r="AG26" s="17">
        <v>0.72</v>
      </c>
      <c r="AH26" s="15">
        <v>1000</v>
      </c>
      <c r="AI26" s="15" t="s">
        <v>82</v>
      </c>
      <c r="AJ26" s="19" t="s">
        <v>104</v>
      </c>
      <c r="AK26" s="31" t="s">
        <v>83</v>
      </c>
      <c r="AL26" s="107">
        <f>Tableau1[[#This Row],[Lambda]]*Tableau1[[#Headers],[2,5]]*100</f>
        <v>10.749999999999998</v>
      </c>
      <c r="AM26" s="108">
        <f>Tableau1[[#This Row],[Lambda]]*Tableau1[[#Headers],[4]]*100</f>
        <v>17.2</v>
      </c>
      <c r="AN26" s="108">
        <f>Tableau1[[#This Row],[Lambda]]*Tableau1[[#Headers],[7]]*100</f>
        <v>30.099999999999998</v>
      </c>
      <c r="AO26" s="109">
        <f>Tableau1[[#Headers],[5]]/Tableau1[[#This Row],[Lambda]]/100</f>
        <v>1.1627906976744187</v>
      </c>
      <c r="AP26" s="109">
        <f>Tableau1[[#Headers],[15]]/Tableau1[[#This Row],[Lambda]]/100</f>
        <v>3.4883720930232562</v>
      </c>
      <c r="AQ26" s="110">
        <f>Tableau1[[#Headers],[25]]/Tableau1[[#This Row],[Lambda]]/100</f>
        <v>5.8139534883720936</v>
      </c>
    </row>
    <row r="28" spans="1:43" ht="16.5" x14ac:dyDescent="0.35">
      <c r="Q28" t="s">
        <v>294</v>
      </c>
      <c r="T28" t="s">
        <v>301</v>
      </c>
      <c r="U28" s="72" t="s">
        <v>277</v>
      </c>
    </row>
    <row r="29" spans="1:43" x14ac:dyDescent="0.35">
      <c r="Q29" t="s">
        <v>268</v>
      </c>
      <c r="R29" t="s">
        <v>272</v>
      </c>
      <c r="T29" s="151" t="s">
        <v>303</v>
      </c>
      <c r="U29" s="151"/>
      <c r="V29" s="151"/>
      <c r="W29" s="151"/>
      <c r="X29" s="151"/>
      <c r="Y29" s="151"/>
      <c r="Z29" s="151"/>
    </row>
    <row r="30" spans="1:43" x14ac:dyDescent="0.35">
      <c r="Q30" t="s">
        <v>269</v>
      </c>
      <c r="R30" t="s">
        <v>273</v>
      </c>
      <c r="T30" s="151"/>
      <c r="U30" s="151"/>
      <c r="V30" s="151"/>
      <c r="W30" s="151"/>
      <c r="X30" s="151"/>
      <c r="Y30" s="151"/>
      <c r="Z30" s="151"/>
    </row>
    <row r="31" spans="1:43" x14ac:dyDescent="0.35">
      <c r="Q31" t="s">
        <v>270</v>
      </c>
      <c r="R31" t="s">
        <v>274</v>
      </c>
    </row>
    <row r="32" spans="1:43" x14ac:dyDescent="0.35">
      <c r="Q32" t="s">
        <v>271</v>
      </c>
      <c r="R32" t="s">
        <v>275</v>
      </c>
    </row>
    <row r="34" spans="17:18" ht="16.5" x14ac:dyDescent="0.35">
      <c r="Q34" t="s">
        <v>295</v>
      </c>
    </row>
    <row r="35" spans="17:18" x14ac:dyDescent="0.35">
      <c r="Q35" t="s">
        <v>278</v>
      </c>
      <c r="R35" t="s">
        <v>296</v>
      </c>
    </row>
    <row r="36" spans="17:18" x14ac:dyDescent="0.35">
      <c r="Q36" t="s">
        <v>28</v>
      </c>
      <c r="R36" t="s">
        <v>298</v>
      </c>
    </row>
    <row r="37" spans="17:18" x14ac:dyDescent="0.35">
      <c r="Q37" t="s">
        <v>286</v>
      </c>
      <c r="R37" t="s">
        <v>297</v>
      </c>
    </row>
    <row r="38" spans="17:18" x14ac:dyDescent="0.35">
      <c r="Q38" t="s">
        <v>287</v>
      </c>
      <c r="R38" t="s">
        <v>299</v>
      </c>
    </row>
  </sheetData>
  <sheetProtection algorithmName="SHA-512" hashValue="EoSEEiS4iVQHltkEk2eMb3C7zv2VqeM/9PblW4kves2/kmNP4X1pgnoiUQAF8lZxsGaKafWmQoCMhJogLXiJzg==" saltValue="MftlRb/UrlqCca4liFTXHg==" spinCount="100000" sheet="1" objects="1" scenarios="1"/>
  <mergeCells count="9">
    <mergeCell ref="T29:Z30"/>
    <mergeCell ref="AE1:AK2"/>
    <mergeCell ref="G1:P1"/>
    <mergeCell ref="G2:P2"/>
    <mergeCell ref="A1:F1"/>
    <mergeCell ref="Q1:S2"/>
    <mergeCell ref="T1:AD2"/>
    <mergeCell ref="AL2:AN2"/>
    <mergeCell ref="AL1:AQ1"/>
  </mergeCells>
  <hyperlinks>
    <hyperlink ref="U28" r:id="rId1" display="http://www.inies.fr/accueil/" xr:uid="{00000000-0004-0000-0100-000000000000}"/>
  </hyperlinks>
  <pageMargins left="0.23622047244094491" right="0.23622047244094491" top="0.74803149606299213" bottom="0.74803149606299213" header="0.31496062992125984" footer="0.31496062992125984"/>
  <pageSetup paperSize="8" scale="53" fitToWidth="2" orientation="landscape"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6"/>
  <sheetViews>
    <sheetView zoomScale="70" zoomScaleNormal="70" workbookViewId="0">
      <pane xSplit="3" ySplit="3" topLeftCell="D4" activePane="bottomRight" state="frozen"/>
      <selection pane="topRight" activeCell="D1" sqref="D1"/>
      <selection pane="bottomLeft" activeCell="A4" sqref="A4"/>
      <selection pane="bottomRight" activeCell="B9" sqref="B9"/>
    </sheetView>
  </sheetViews>
  <sheetFormatPr baseColWidth="10" defaultRowHeight="14.5" x14ac:dyDescent="0.35"/>
  <cols>
    <col min="1" max="1" width="24.453125" customWidth="1"/>
    <col min="2" max="2" width="27.1796875" customWidth="1"/>
    <col min="3" max="3" width="24.453125" customWidth="1"/>
    <col min="4" max="4" width="32.7265625" customWidth="1"/>
    <col min="5" max="5" width="26.26953125" customWidth="1"/>
    <col min="6" max="6" width="11.54296875" style="5" customWidth="1"/>
    <col min="7" max="7" width="28.81640625" style="5" customWidth="1"/>
    <col min="8" max="8" width="17.26953125" customWidth="1"/>
    <col min="9" max="9" width="22.7265625" bestFit="1" customWidth="1"/>
    <col min="10" max="10" width="21.453125" customWidth="1"/>
    <col min="11" max="11" width="19.54296875" customWidth="1"/>
    <col min="12" max="12" width="38.7265625" customWidth="1"/>
    <col min="13" max="13" width="20.26953125" customWidth="1"/>
    <col min="15" max="15" width="38.26953125" bestFit="1" customWidth="1"/>
  </cols>
  <sheetData>
    <row r="1" spans="1:15" ht="18.5" x14ac:dyDescent="0.35">
      <c r="A1" s="131" t="s">
        <v>25</v>
      </c>
      <c r="B1" s="132"/>
      <c r="C1" s="132"/>
      <c r="D1" s="133"/>
      <c r="E1" s="140" t="s">
        <v>0</v>
      </c>
      <c r="F1" s="141"/>
      <c r="G1" s="141"/>
      <c r="H1" s="141"/>
      <c r="I1" s="141"/>
      <c r="J1" s="141"/>
      <c r="K1" s="141"/>
      <c r="L1" s="141"/>
      <c r="M1" s="141"/>
      <c r="N1" s="152" t="s">
        <v>316</v>
      </c>
      <c r="O1" s="154"/>
    </row>
    <row r="2" spans="1:15" ht="19" thickBot="1" x14ac:dyDescent="0.4">
      <c r="A2" s="1"/>
      <c r="B2" s="2"/>
      <c r="C2" s="2"/>
      <c r="D2" s="3" t="s">
        <v>26</v>
      </c>
      <c r="E2" s="143"/>
      <c r="F2" s="144"/>
      <c r="G2" s="144"/>
      <c r="H2" s="144"/>
      <c r="I2" s="144"/>
      <c r="J2" s="144"/>
      <c r="K2" s="144"/>
      <c r="L2" s="144"/>
      <c r="M2" s="144"/>
      <c r="N2" s="155"/>
      <c r="O2" s="157"/>
    </row>
    <row r="3" spans="1:15" ht="75.650000000000006" customHeight="1" thickBot="1" x14ac:dyDescent="0.4">
      <c r="A3" s="57" t="s">
        <v>27</v>
      </c>
      <c r="B3" s="58" t="s">
        <v>38</v>
      </c>
      <c r="C3" s="58" t="s">
        <v>317</v>
      </c>
      <c r="D3" s="59" t="s">
        <v>29</v>
      </c>
      <c r="E3" s="64" t="s">
        <v>291</v>
      </c>
      <c r="F3" s="65" t="s">
        <v>173</v>
      </c>
      <c r="G3" s="65" t="s">
        <v>302</v>
      </c>
      <c r="H3" s="65" t="s">
        <v>211</v>
      </c>
      <c r="I3" s="65" t="s">
        <v>259</v>
      </c>
      <c r="J3" s="65" t="s">
        <v>210</v>
      </c>
      <c r="K3" s="65" t="s">
        <v>7</v>
      </c>
      <c r="L3" s="65" t="s">
        <v>9</v>
      </c>
      <c r="M3" s="111" t="s">
        <v>13</v>
      </c>
      <c r="N3" s="67" t="s">
        <v>6</v>
      </c>
      <c r="O3" s="69" t="s">
        <v>10</v>
      </c>
    </row>
    <row r="4" spans="1:15" s="4" customFormat="1" ht="46.15" customHeight="1" x14ac:dyDescent="0.35">
      <c r="A4" s="44" t="s">
        <v>55</v>
      </c>
      <c r="B4" s="45" t="s">
        <v>58</v>
      </c>
      <c r="C4" s="45" t="s">
        <v>50</v>
      </c>
      <c r="D4" s="47" t="s">
        <v>146</v>
      </c>
      <c r="E4" s="51" t="s">
        <v>281</v>
      </c>
      <c r="F4" s="52">
        <v>50</v>
      </c>
      <c r="G4" s="52" t="s">
        <v>239</v>
      </c>
      <c r="H4" s="53" t="s">
        <v>256</v>
      </c>
      <c r="I4" s="52">
        <v>10.77</v>
      </c>
      <c r="J4" s="54">
        <v>96.7</v>
      </c>
      <c r="K4" s="52" t="s">
        <v>149</v>
      </c>
      <c r="L4" s="52" t="s">
        <v>156</v>
      </c>
      <c r="M4" s="112" t="s">
        <v>84</v>
      </c>
      <c r="N4" s="51" t="s">
        <v>82</v>
      </c>
      <c r="O4" s="47" t="s">
        <v>169</v>
      </c>
    </row>
    <row r="5" spans="1:15" s="4" customFormat="1" ht="49.15" customHeight="1" x14ac:dyDescent="0.35">
      <c r="A5" s="24" t="s">
        <v>55</v>
      </c>
      <c r="B5" s="13" t="s">
        <v>58</v>
      </c>
      <c r="C5" s="13" t="s">
        <v>117</v>
      </c>
      <c r="D5" s="23" t="s">
        <v>172</v>
      </c>
      <c r="E5" s="7" t="s">
        <v>281</v>
      </c>
      <c r="F5" s="8">
        <v>100</v>
      </c>
      <c r="G5" s="8" t="s">
        <v>212</v>
      </c>
      <c r="H5" s="8">
        <v>123</v>
      </c>
      <c r="I5" s="8">
        <v>168</v>
      </c>
      <c r="J5" s="35">
        <v>2790</v>
      </c>
      <c r="K5" s="8" t="s">
        <v>103</v>
      </c>
      <c r="L5" s="8" t="s">
        <v>175</v>
      </c>
      <c r="M5" s="113" t="s">
        <v>103</v>
      </c>
      <c r="N5" s="7" t="s">
        <v>103</v>
      </c>
      <c r="O5" s="23" t="s">
        <v>169</v>
      </c>
    </row>
    <row r="6" spans="1:15" s="4" customFormat="1" ht="58.15" customHeight="1" x14ac:dyDescent="0.35">
      <c r="A6" s="24" t="s">
        <v>53</v>
      </c>
      <c r="B6" s="13" t="s">
        <v>58</v>
      </c>
      <c r="C6" s="13" t="s">
        <v>49</v>
      </c>
      <c r="D6" s="23" t="s">
        <v>101</v>
      </c>
      <c r="E6" s="81" t="s">
        <v>243</v>
      </c>
      <c r="F6" s="8" t="s">
        <v>88</v>
      </c>
      <c r="G6" s="8" t="s">
        <v>251</v>
      </c>
      <c r="H6" s="8">
        <v>-7.63</v>
      </c>
      <c r="I6" s="9">
        <v>150</v>
      </c>
      <c r="J6" s="35">
        <v>760</v>
      </c>
      <c r="K6" s="8" t="s">
        <v>103</v>
      </c>
      <c r="L6" s="13" t="s">
        <v>106</v>
      </c>
      <c r="M6" s="113" t="s">
        <v>103</v>
      </c>
      <c r="N6" s="7" t="s">
        <v>103</v>
      </c>
      <c r="O6" s="23" t="s">
        <v>104</v>
      </c>
    </row>
    <row r="7" spans="1:15" s="4" customFormat="1" ht="47.5" customHeight="1" x14ac:dyDescent="0.35">
      <c r="A7" s="24" t="s">
        <v>53</v>
      </c>
      <c r="B7" s="13" t="s">
        <v>58</v>
      </c>
      <c r="C7" s="13" t="s">
        <v>49</v>
      </c>
      <c r="D7" s="23" t="s">
        <v>140</v>
      </c>
      <c r="E7" s="7" t="s">
        <v>281</v>
      </c>
      <c r="F7" s="8">
        <v>100</v>
      </c>
      <c r="G7" s="8" t="s">
        <v>251</v>
      </c>
      <c r="H7" s="8">
        <v>0.88900000000000001</v>
      </c>
      <c r="I7" s="9">
        <v>150</v>
      </c>
      <c r="J7" s="35">
        <v>760</v>
      </c>
      <c r="K7" s="8" t="s">
        <v>103</v>
      </c>
      <c r="L7" s="8" t="s">
        <v>142</v>
      </c>
      <c r="M7" s="113" t="s">
        <v>84</v>
      </c>
      <c r="N7" s="7" t="s">
        <v>103</v>
      </c>
      <c r="O7" s="23" t="s">
        <v>143</v>
      </c>
    </row>
    <row r="8" spans="1:15" s="4" customFormat="1" ht="28.15" customHeight="1" x14ac:dyDescent="0.35">
      <c r="A8" s="24" t="s">
        <v>75</v>
      </c>
      <c r="B8" s="13" t="s">
        <v>58</v>
      </c>
      <c r="C8" s="13" t="s">
        <v>76</v>
      </c>
      <c r="D8" s="23" t="s">
        <v>116</v>
      </c>
      <c r="E8" s="83" t="s">
        <v>290</v>
      </c>
      <c r="F8" s="8" t="s">
        <v>88</v>
      </c>
      <c r="G8" s="8" t="s">
        <v>237</v>
      </c>
      <c r="H8" s="8">
        <v>0.1</v>
      </c>
      <c r="I8" s="8">
        <v>1.5</v>
      </c>
      <c r="J8" s="35">
        <v>3.1</v>
      </c>
      <c r="K8" s="8" t="s">
        <v>103</v>
      </c>
      <c r="L8" s="13" t="s">
        <v>120</v>
      </c>
      <c r="M8" s="113" t="s">
        <v>103</v>
      </c>
      <c r="N8" s="7" t="s">
        <v>103</v>
      </c>
      <c r="O8" s="23" t="s">
        <v>213</v>
      </c>
    </row>
    <row r="9" spans="1:15" s="4" customFormat="1" ht="26.5" customHeight="1" x14ac:dyDescent="0.35">
      <c r="A9" s="24" t="s">
        <v>74</v>
      </c>
      <c r="B9" s="13" t="s">
        <v>58</v>
      </c>
      <c r="C9" s="13" t="s">
        <v>51</v>
      </c>
      <c r="D9" s="23" t="s">
        <v>203</v>
      </c>
      <c r="E9" s="83" t="s">
        <v>289</v>
      </c>
      <c r="F9" s="8" t="s">
        <v>88</v>
      </c>
      <c r="G9" s="13" t="s">
        <v>249</v>
      </c>
      <c r="H9" s="8">
        <v>0.80500000000000005</v>
      </c>
      <c r="I9" s="35" t="s">
        <v>260</v>
      </c>
      <c r="J9" s="35">
        <v>8.0500000000000007</v>
      </c>
      <c r="K9" s="8" t="s">
        <v>103</v>
      </c>
      <c r="L9" s="13" t="s">
        <v>168</v>
      </c>
      <c r="M9" s="113" t="s">
        <v>103</v>
      </c>
      <c r="N9" s="7" t="s">
        <v>103</v>
      </c>
      <c r="O9" s="23" t="s">
        <v>201</v>
      </c>
    </row>
    <row r="10" spans="1:15" s="4" customFormat="1" ht="47.5" customHeight="1" x14ac:dyDescent="0.35">
      <c r="A10" s="24" t="s">
        <v>74</v>
      </c>
      <c r="B10" s="13" t="s">
        <v>60</v>
      </c>
      <c r="C10" s="13" t="s">
        <v>180</v>
      </c>
      <c r="D10" s="13" t="s">
        <v>183</v>
      </c>
      <c r="E10" s="83" t="s">
        <v>289</v>
      </c>
      <c r="F10" s="8" t="s">
        <v>88</v>
      </c>
      <c r="G10" s="13" t="s">
        <v>250</v>
      </c>
      <c r="H10" s="8">
        <v>4.25</v>
      </c>
      <c r="I10" s="8">
        <v>0</v>
      </c>
      <c r="J10" s="35">
        <v>66.099999999999994</v>
      </c>
      <c r="K10" s="8" t="s">
        <v>103</v>
      </c>
      <c r="L10" s="13" t="s">
        <v>207</v>
      </c>
      <c r="M10" s="113" t="s">
        <v>103</v>
      </c>
      <c r="N10" s="7" t="s">
        <v>103</v>
      </c>
      <c r="O10" s="23" t="s">
        <v>209</v>
      </c>
    </row>
    <row r="11" spans="1:15" s="4" customFormat="1" ht="56.5" customHeight="1" x14ac:dyDescent="0.35">
      <c r="A11" s="24" t="s">
        <v>70</v>
      </c>
      <c r="B11" s="13" t="s">
        <v>60</v>
      </c>
      <c r="C11" s="13" t="s">
        <v>71</v>
      </c>
      <c r="D11" s="23" t="s">
        <v>113</v>
      </c>
      <c r="E11" s="7" t="s">
        <v>281</v>
      </c>
      <c r="F11" s="8">
        <v>100</v>
      </c>
      <c r="G11" s="13" t="s">
        <v>252</v>
      </c>
      <c r="H11" s="8">
        <v>10</v>
      </c>
      <c r="I11" s="8">
        <v>0</v>
      </c>
      <c r="J11" s="35">
        <v>1470</v>
      </c>
      <c r="K11" s="8" t="s">
        <v>103</v>
      </c>
      <c r="L11" s="8" t="s">
        <v>115</v>
      </c>
      <c r="M11" s="113" t="s">
        <v>88</v>
      </c>
      <c r="N11" s="7" t="s">
        <v>103</v>
      </c>
      <c r="O11" s="23" t="s">
        <v>114</v>
      </c>
    </row>
    <row r="12" spans="1:15" s="4" customFormat="1" ht="43.5" x14ac:dyDescent="0.35">
      <c r="A12" s="24" t="s">
        <v>40</v>
      </c>
      <c r="B12" s="13" t="s">
        <v>58</v>
      </c>
      <c r="C12" s="28" t="s">
        <v>66</v>
      </c>
      <c r="D12" s="23" t="s">
        <v>161</v>
      </c>
      <c r="E12" s="7" t="s">
        <v>281</v>
      </c>
      <c r="F12" s="8">
        <v>50</v>
      </c>
      <c r="G12" s="13" t="s">
        <v>255</v>
      </c>
      <c r="H12" s="34" t="s">
        <v>257</v>
      </c>
      <c r="I12" s="8" t="s">
        <v>162</v>
      </c>
      <c r="J12" s="36" t="s">
        <v>261</v>
      </c>
      <c r="K12" s="8" t="s">
        <v>103</v>
      </c>
      <c r="L12" s="8" t="s">
        <v>164</v>
      </c>
      <c r="M12" s="113" t="s">
        <v>150</v>
      </c>
      <c r="N12" s="7" t="s">
        <v>82</v>
      </c>
      <c r="O12" s="23" t="s">
        <v>170</v>
      </c>
    </row>
    <row r="13" spans="1:15" s="4" customFormat="1" ht="72.5" x14ac:dyDescent="0.35">
      <c r="A13" s="24" t="s">
        <v>40</v>
      </c>
      <c r="B13" s="13" t="s">
        <v>58</v>
      </c>
      <c r="C13" s="13" t="s">
        <v>47</v>
      </c>
      <c r="D13" s="23" t="s">
        <v>147</v>
      </c>
      <c r="E13" s="7" t="s">
        <v>281</v>
      </c>
      <c r="F13" s="8">
        <v>50</v>
      </c>
      <c r="G13" s="13" t="s">
        <v>254</v>
      </c>
      <c r="H13" s="11" t="s">
        <v>258</v>
      </c>
      <c r="I13" s="8" t="s">
        <v>253</v>
      </c>
      <c r="J13" s="35">
        <v>44.2</v>
      </c>
      <c r="K13" s="8" t="s">
        <v>103</v>
      </c>
      <c r="L13" s="8" t="s">
        <v>154</v>
      </c>
      <c r="M13" s="113" t="s">
        <v>150</v>
      </c>
      <c r="N13" s="7" t="s">
        <v>82</v>
      </c>
      <c r="O13" s="23" t="s">
        <v>153</v>
      </c>
    </row>
    <row r="14" spans="1:15" s="4" customFormat="1" ht="43.5" x14ac:dyDescent="0.35">
      <c r="A14" s="24" t="s">
        <v>40</v>
      </c>
      <c r="B14" s="13" t="s">
        <v>58</v>
      </c>
      <c r="C14" s="13" t="s">
        <v>45</v>
      </c>
      <c r="D14" s="23" t="s">
        <v>236</v>
      </c>
      <c r="E14" s="83" t="s">
        <v>290</v>
      </c>
      <c r="F14" s="8" t="s">
        <v>88</v>
      </c>
      <c r="G14" s="8" t="s">
        <v>237</v>
      </c>
      <c r="H14" s="8">
        <v>0.6</v>
      </c>
      <c r="I14" s="8">
        <v>1.5</v>
      </c>
      <c r="J14" s="35">
        <v>4.5999999999999996</v>
      </c>
      <c r="K14" s="8" t="s">
        <v>103</v>
      </c>
      <c r="L14" s="8" t="s">
        <v>231</v>
      </c>
      <c r="M14" s="113" t="s">
        <v>103</v>
      </c>
      <c r="N14" s="7" t="s">
        <v>103</v>
      </c>
      <c r="O14" s="23" t="s">
        <v>234</v>
      </c>
    </row>
    <row r="15" spans="1:15" s="4" customFormat="1" ht="41.5" customHeight="1" x14ac:dyDescent="0.35">
      <c r="A15" s="24" t="s">
        <v>52</v>
      </c>
      <c r="B15" s="13" t="s">
        <v>58</v>
      </c>
      <c r="C15" s="13" t="s">
        <v>51</v>
      </c>
      <c r="D15" s="23" t="s">
        <v>216</v>
      </c>
      <c r="E15" s="81" t="s">
        <v>288</v>
      </c>
      <c r="F15" s="8" t="s">
        <v>88</v>
      </c>
      <c r="G15" s="13" t="s">
        <v>262</v>
      </c>
      <c r="H15" s="8">
        <v>-3.37</v>
      </c>
      <c r="I15" s="8">
        <v>19.5</v>
      </c>
      <c r="J15" s="35">
        <f>980*0.1+14.8+11.5+1.23+1.18</f>
        <v>126.71000000000001</v>
      </c>
      <c r="K15" s="8" t="s">
        <v>103</v>
      </c>
      <c r="L15" s="8" t="s">
        <v>225</v>
      </c>
      <c r="M15" s="113" t="s">
        <v>84</v>
      </c>
      <c r="N15" s="7" t="s">
        <v>82</v>
      </c>
      <c r="O15" s="115" t="s">
        <v>220</v>
      </c>
    </row>
    <row r="16" spans="1:15" s="4" customFormat="1" ht="29" x14ac:dyDescent="0.35">
      <c r="A16" s="24" t="s">
        <v>52</v>
      </c>
      <c r="B16" s="13" t="s">
        <v>58</v>
      </c>
      <c r="C16" s="13" t="s">
        <v>46</v>
      </c>
      <c r="D16" s="23" t="s">
        <v>136</v>
      </c>
      <c r="E16" s="7" t="s">
        <v>281</v>
      </c>
      <c r="F16" s="8">
        <v>50</v>
      </c>
      <c r="G16" s="13" t="s">
        <v>240</v>
      </c>
      <c r="H16" s="8">
        <v>-5.0299999999999997E-2</v>
      </c>
      <c r="I16" s="8">
        <f>1.5*15*0.9</f>
        <v>20.25</v>
      </c>
      <c r="J16" s="35">
        <v>236</v>
      </c>
      <c r="K16" s="8" t="s">
        <v>124</v>
      </c>
      <c r="L16" s="8" t="s">
        <v>138</v>
      </c>
      <c r="M16" s="113" t="s">
        <v>84</v>
      </c>
      <c r="N16" s="7" t="s">
        <v>82</v>
      </c>
      <c r="O16" s="23" t="s">
        <v>139</v>
      </c>
    </row>
    <row r="17" spans="1:15" s="4" customFormat="1" ht="29" x14ac:dyDescent="0.35">
      <c r="A17" s="24" t="s">
        <v>36</v>
      </c>
      <c r="B17" s="13" t="s">
        <v>58</v>
      </c>
      <c r="C17" s="13" t="s">
        <v>44</v>
      </c>
      <c r="D17" s="23" t="s">
        <v>121</v>
      </c>
      <c r="E17" s="7" t="s">
        <v>284</v>
      </c>
      <c r="F17" s="8">
        <v>50</v>
      </c>
      <c r="G17" s="13" t="s">
        <v>241</v>
      </c>
      <c r="H17" s="8">
        <v>5.51</v>
      </c>
      <c r="I17" s="8">
        <f>70%*2</f>
        <v>1.4</v>
      </c>
      <c r="J17" s="35">
        <v>17.8</v>
      </c>
      <c r="K17" s="8" t="s">
        <v>124</v>
      </c>
      <c r="L17" s="8" t="s">
        <v>165</v>
      </c>
      <c r="M17" s="113" t="s">
        <v>84</v>
      </c>
      <c r="N17" s="7" t="s">
        <v>82</v>
      </c>
      <c r="O17" s="23" t="s">
        <v>167</v>
      </c>
    </row>
    <row r="18" spans="1:15" s="4" customFormat="1" ht="72.5" x14ac:dyDescent="0.35">
      <c r="A18" s="24" t="s">
        <v>36</v>
      </c>
      <c r="B18" s="13" t="s">
        <v>58</v>
      </c>
      <c r="C18" s="29" t="s">
        <v>63</v>
      </c>
      <c r="D18" s="23" t="s">
        <v>116</v>
      </c>
      <c r="E18" s="7" t="s">
        <v>281</v>
      </c>
      <c r="F18" s="8">
        <v>50</v>
      </c>
      <c r="G18" s="8" t="s">
        <v>240</v>
      </c>
      <c r="H18" s="8">
        <v>0.92100000000000004</v>
      </c>
      <c r="I18" s="8">
        <f>85%*3</f>
        <v>2.5499999999999998</v>
      </c>
      <c r="J18" s="35">
        <v>58.8</v>
      </c>
      <c r="K18" s="8" t="s">
        <v>124</v>
      </c>
      <c r="L18" s="8" t="s">
        <v>126</v>
      </c>
      <c r="M18" s="113" t="s">
        <v>84</v>
      </c>
      <c r="N18" s="7" t="s">
        <v>82</v>
      </c>
      <c r="O18" s="23" t="s">
        <v>127</v>
      </c>
    </row>
    <row r="19" spans="1:15" s="4" customFormat="1" ht="29" x14ac:dyDescent="0.35">
      <c r="A19" s="24" t="s">
        <v>36</v>
      </c>
      <c r="B19" s="13" t="s">
        <v>58</v>
      </c>
      <c r="C19" s="13" t="s">
        <v>46</v>
      </c>
      <c r="D19" s="23" t="s">
        <v>131</v>
      </c>
      <c r="E19" s="7" t="s">
        <v>281</v>
      </c>
      <c r="F19" s="8">
        <v>50</v>
      </c>
      <c r="G19" s="8" t="s">
        <v>240</v>
      </c>
      <c r="H19" s="8">
        <v>6.96</v>
      </c>
      <c r="I19" s="8">
        <f>85%*5.5</f>
        <v>4.6749999999999998</v>
      </c>
      <c r="J19" s="35">
        <v>121</v>
      </c>
      <c r="K19" s="8" t="s">
        <v>124</v>
      </c>
      <c r="L19" s="8" t="s">
        <v>132</v>
      </c>
      <c r="M19" s="113" t="s">
        <v>84</v>
      </c>
      <c r="N19" s="7" t="s">
        <v>82</v>
      </c>
      <c r="O19" s="23" t="s">
        <v>134</v>
      </c>
    </row>
    <row r="20" spans="1:15" s="4" customFormat="1" ht="29" x14ac:dyDescent="0.35">
      <c r="A20" s="24" t="s">
        <v>36</v>
      </c>
      <c r="B20" s="13" t="s">
        <v>58</v>
      </c>
      <c r="C20" s="13" t="s">
        <v>48</v>
      </c>
      <c r="D20" s="23" t="s">
        <v>148</v>
      </c>
      <c r="E20" s="7" t="s">
        <v>281</v>
      </c>
      <c r="F20" s="8">
        <v>50</v>
      </c>
      <c r="G20" s="8" t="s">
        <v>240</v>
      </c>
      <c r="H20" s="8">
        <v>1.82</v>
      </c>
      <c r="I20" s="8">
        <v>5.98</v>
      </c>
      <c r="J20" s="35">
        <v>101</v>
      </c>
      <c r="K20" s="8" t="s">
        <v>149</v>
      </c>
      <c r="L20" s="8" t="s">
        <v>158</v>
      </c>
      <c r="M20" s="113" t="s">
        <v>84</v>
      </c>
      <c r="N20" s="7" t="s">
        <v>103</v>
      </c>
      <c r="O20" s="23" t="s">
        <v>159</v>
      </c>
    </row>
    <row r="21" spans="1:15" s="4" customFormat="1" x14ac:dyDescent="0.35">
      <c r="A21" s="24" t="s">
        <v>54</v>
      </c>
      <c r="B21" s="13" t="s">
        <v>58</v>
      </c>
      <c r="C21" s="13" t="s">
        <v>73</v>
      </c>
      <c r="D21" s="23" t="s">
        <v>172</v>
      </c>
      <c r="E21" s="7" t="s">
        <v>284</v>
      </c>
      <c r="F21" s="8">
        <v>50</v>
      </c>
      <c r="G21" s="8" t="s">
        <v>242</v>
      </c>
      <c r="H21" s="8">
        <v>-14.1</v>
      </c>
      <c r="I21" s="8">
        <f>1.5*100*0.37</f>
        <v>55.5</v>
      </c>
      <c r="J21" s="35">
        <v>41</v>
      </c>
      <c r="K21" s="8" t="s">
        <v>102</v>
      </c>
      <c r="L21" s="8" t="s">
        <v>176</v>
      </c>
      <c r="M21" s="113" t="s">
        <v>84</v>
      </c>
      <c r="N21" s="7" t="s">
        <v>103</v>
      </c>
      <c r="O21" s="23" t="s">
        <v>178</v>
      </c>
    </row>
    <row r="22" spans="1:15" s="4" customFormat="1" ht="29.5" thickBot="1" x14ac:dyDescent="0.4">
      <c r="A22" s="25" t="s">
        <v>68</v>
      </c>
      <c r="B22" s="19" t="s">
        <v>60</v>
      </c>
      <c r="C22" s="19" t="s">
        <v>319</v>
      </c>
      <c r="D22" s="31" t="s">
        <v>111</v>
      </c>
      <c r="E22" s="85" t="s">
        <v>244</v>
      </c>
      <c r="F22" s="15" t="s">
        <v>179</v>
      </c>
      <c r="G22" s="15" t="s">
        <v>212</v>
      </c>
      <c r="H22" s="15">
        <v>101</v>
      </c>
      <c r="I22" s="15">
        <v>0</v>
      </c>
      <c r="J22" s="37">
        <v>1350</v>
      </c>
      <c r="K22" s="15" t="s">
        <v>108</v>
      </c>
      <c r="L22" s="15" t="s">
        <v>109</v>
      </c>
      <c r="M22" s="114" t="s">
        <v>84</v>
      </c>
      <c r="N22" s="14" t="s">
        <v>82</v>
      </c>
      <c r="O22" s="31" t="s">
        <v>318</v>
      </c>
    </row>
    <row r="24" spans="1:15" ht="16.5" x14ac:dyDescent="0.35">
      <c r="E24" t="s">
        <v>301</v>
      </c>
    </row>
    <row r="25" spans="1:15" ht="14.5" customHeight="1" x14ac:dyDescent="0.35">
      <c r="E25" s="151" t="s">
        <v>303</v>
      </c>
      <c r="F25" s="151"/>
      <c r="G25" s="151"/>
      <c r="H25" s="151"/>
      <c r="I25" s="151"/>
      <c r="J25" s="151"/>
    </row>
    <row r="26" spans="1:15" x14ac:dyDescent="0.35">
      <c r="E26" s="151"/>
      <c r="F26" s="151"/>
      <c r="G26" s="151"/>
      <c r="H26" s="151"/>
      <c r="I26" s="151"/>
      <c r="J26" s="151"/>
    </row>
  </sheetData>
  <sheetProtection algorithmName="SHA-512" hashValue="l/9eWL256xzM0L7e4VaEqiLW1tYfxt7xxX6fpHqXb90bQPbzPKutI5nAoWYF3IpoR4UHdriEX981vLGRFoQL+A==" saltValue="53ps3oqBXP7SslVyRPBDbg==" spinCount="100000" sheet="1" objects="1" scenarios="1"/>
  <mergeCells count="4">
    <mergeCell ref="E25:J26"/>
    <mergeCell ref="A1:D1"/>
    <mergeCell ref="E1:M2"/>
    <mergeCell ref="N1:O2"/>
  </mergeCell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25"/>
  <sheetViews>
    <sheetView tabSelected="1" zoomScale="70" zoomScaleNormal="70" workbookViewId="0">
      <pane xSplit="3" ySplit="3" topLeftCell="D4" activePane="bottomRight" state="frozen"/>
      <selection pane="topRight" activeCell="D1" sqref="D1"/>
      <selection pane="bottomLeft" activeCell="A4" sqref="A4"/>
      <selection pane="bottomRight" activeCell="B6" sqref="B6"/>
    </sheetView>
  </sheetViews>
  <sheetFormatPr baseColWidth="10" defaultRowHeight="14.5" x14ac:dyDescent="0.35"/>
  <cols>
    <col min="1" max="1" width="24.453125" customWidth="1"/>
    <col min="2" max="2" width="27.1796875" customWidth="1"/>
    <col min="3" max="3" width="24.453125" customWidth="1"/>
    <col min="4" max="4" width="9.26953125" customWidth="1"/>
    <col min="5" max="13" width="7.54296875" customWidth="1"/>
    <col min="15" max="15" width="18" bestFit="1" customWidth="1"/>
    <col min="16" max="16" width="17.1796875" customWidth="1"/>
    <col min="17" max="17" width="21" customWidth="1"/>
    <col min="18" max="18" width="17.453125" customWidth="1"/>
    <col min="22" max="24" width="11.453125" style="94"/>
  </cols>
  <sheetData>
    <row r="1" spans="1:24" ht="18.5" x14ac:dyDescent="0.35">
      <c r="A1" s="131" t="s">
        <v>25</v>
      </c>
      <c r="B1" s="132"/>
      <c r="C1" s="132"/>
      <c r="D1" s="158" t="s">
        <v>14</v>
      </c>
      <c r="E1" s="159"/>
      <c r="F1" s="159"/>
      <c r="G1" s="159"/>
      <c r="H1" s="159"/>
      <c r="I1" s="159"/>
      <c r="J1" s="159"/>
      <c r="K1" s="159"/>
      <c r="L1" s="159"/>
      <c r="M1" s="159"/>
      <c r="N1" s="152" t="s">
        <v>2</v>
      </c>
      <c r="O1" s="153"/>
      <c r="P1" s="153"/>
      <c r="Q1" s="153"/>
      <c r="R1" s="154"/>
      <c r="S1" s="148" t="s">
        <v>315</v>
      </c>
      <c r="T1" s="149"/>
      <c r="U1" s="149"/>
      <c r="V1" s="149"/>
      <c r="W1" s="149"/>
      <c r="X1" s="150"/>
    </row>
    <row r="2" spans="1:24" ht="32.25" customHeight="1" thickBot="1" x14ac:dyDescent="0.4">
      <c r="A2" s="1"/>
      <c r="B2" s="2"/>
      <c r="C2" s="2"/>
      <c r="D2" s="160" t="s">
        <v>15</v>
      </c>
      <c r="E2" s="161"/>
      <c r="F2" s="161"/>
      <c r="G2" s="161"/>
      <c r="H2" s="161"/>
      <c r="I2" s="161"/>
      <c r="J2" s="161"/>
      <c r="K2" s="161"/>
      <c r="L2" s="161"/>
      <c r="M2" s="161"/>
      <c r="N2" s="155"/>
      <c r="O2" s="156"/>
      <c r="P2" s="156"/>
      <c r="Q2" s="156"/>
      <c r="R2" s="157"/>
      <c r="S2" s="164" t="s">
        <v>310</v>
      </c>
      <c r="T2" s="165"/>
      <c r="U2" s="165"/>
      <c r="V2" s="162" t="s">
        <v>314</v>
      </c>
      <c r="W2" s="162"/>
      <c r="X2" s="163"/>
    </row>
    <row r="3" spans="1:24" ht="75.650000000000006" customHeight="1" thickBot="1" x14ac:dyDescent="0.4">
      <c r="A3" s="57" t="s">
        <v>27</v>
      </c>
      <c r="B3" s="58" t="s">
        <v>38</v>
      </c>
      <c r="C3" s="58" t="s">
        <v>57</v>
      </c>
      <c r="D3" s="60" t="s">
        <v>16</v>
      </c>
      <c r="E3" s="61" t="s">
        <v>17</v>
      </c>
      <c r="F3" s="61" t="s">
        <v>122</v>
      </c>
      <c r="G3" s="61" t="s">
        <v>18</v>
      </c>
      <c r="H3" s="61" t="s">
        <v>19</v>
      </c>
      <c r="I3" s="61" t="s">
        <v>20</v>
      </c>
      <c r="J3" s="61" t="s">
        <v>21</v>
      </c>
      <c r="K3" s="61" t="s">
        <v>22</v>
      </c>
      <c r="L3" s="61" t="s">
        <v>23</v>
      </c>
      <c r="M3" s="61" t="s">
        <v>24</v>
      </c>
      <c r="N3" s="67" t="s">
        <v>3</v>
      </c>
      <c r="O3" s="68" t="s">
        <v>4</v>
      </c>
      <c r="P3" s="68" t="s">
        <v>12</v>
      </c>
      <c r="Q3" s="68" t="s">
        <v>5</v>
      </c>
      <c r="R3" s="69" t="s">
        <v>11</v>
      </c>
      <c r="S3" s="101" t="s">
        <v>307</v>
      </c>
      <c r="T3" s="97" t="s">
        <v>308</v>
      </c>
      <c r="U3" s="97" t="s">
        <v>309</v>
      </c>
      <c r="V3" s="98" t="s">
        <v>311</v>
      </c>
      <c r="W3" s="98" t="s">
        <v>312</v>
      </c>
      <c r="X3" s="102" t="s">
        <v>313</v>
      </c>
    </row>
    <row r="4" spans="1:24" s="4" customFormat="1" ht="46.15" customHeight="1" x14ac:dyDescent="0.35">
      <c r="A4" s="44" t="s">
        <v>55</v>
      </c>
      <c r="B4" s="45" t="s">
        <v>58</v>
      </c>
      <c r="C4" s="45" t="s">
        <v>50</v>
      </c>
      <c r="D4" s="48" t="s">
        <v>81</v>
      </c>
      <c r="E4" s="49" t="s">
        <v>81</v>
      </c>
      <c r="F4" s="49"/>
      <c r="G4" s="49"/>
      <c r="H4" s="49"/>
      <c r="I4" s="49"/>
      <c r="J4" s="49"/>
      <c r="K4" s="49"/>
      <c r="L4" s="49"/>
      <c r="M4" s="49"/>
      <c r="N4" s="51">
        <v>6.6000000000000003E-2</v>
      </c>
      <c r="O4" s="52" t="s">
        <v>184</v>
      </c>
      <c r="P4" s="56">
        <v>0.8</v>
      </c>
      <c r="Q4" s="52">
        <v>1200</v>
      </c>
      <c r="R4" s="47" t="s">
        <v>88</v>
      </c>
      <c r="S4" s="103">
        <f>Tableau14[[#This Row],[Lambda]]*Tableau14[[#Headers],[2,5]]*100</f>
        <v>16.5</v>
      </c>
      <c r="T4" s="93">
        <f>Tableau14[[#This Row],[Lambda]]*Tableau14[[#Headers],[4]]*100</f>
        <v>26.400000000000002</v>
      </c>
      <c r="U4" s="93">
        <f>Tableau14[[#This Row],[Lambda]]*Tableau14[[#Headers],[7]]*100</f>
        <v>46.2</v>
      </c>
      <c r="V4" s="95">
        <f>Tableau14[[#Headers],[5]]/Tableau14[[#This Row],[Lambda]]/100</f>
        <v>0.75757575757575746</v>
      </c>
      <c r="W4" s="95">
        <f>Tableau14[[#Headers],[15]]/Tableau14[[#This Row],[Lambda]]/100</f>
        <v>2.2727272727272725</v>
      </c>
      <c r="X4" s="104">
        <f>Tableau14[[#Headers],[25]]/Tableau14[[#This Row],[Lambda]]/100</f>
        <v>3.7878787878787876</v>
      </c>
    </row>
    <row r="5" spans="1:24" s="4" customFormat="1" ht="49.15" customHeight="1" x14ac:dyDescent="0.35">
      <c r="A5" s="24" t="s">
        <v>55</v>
      </c>
      <c r="B5" s="13" t="s">
        <v>58</v>
      </c>
      <c r="C5" s="13" t="s">
        <v>117</v>
      </c>
      <c r="D5" s="39" t="s">
        <v>81</v>
      </c>
      <c r="E5" s="40" t="s">
        <v>81</v>
      </c>
      <c r="F5" s="40" t="s">
        <v>81</v>
      </c>
      <c r="G5" s="40"/>
      <c r="H5" s="40"/>
      <c r="I5" s="40" t="s">
        <v>81</v>
      </c>
      <c r="J5" s="40"/>
      <c r="K5" s="40"/>
      <c r="L5" s="40" t="s">
        <v>81</v>
      </c>
      <c r="M5" s="40"/>
      <c r="N5" s="7">
        <v>0.09</v>
      </c>
      <c r="O5" s="8" t="s">
        <v>185</v>
      </c>
      <c r="P5" s="12">
        <v>0.98</v>
      </c>
      <c r="Q5" s="8">
        <v>1560</v>
      </c>
      <c r="R5" s="23" t="s">
        <v>144</v>
      </c>
      <c r="S5" s="105">
        <f>Tableau14[[#This Row],[Lambda]]*Tableau14[[#Headers],[2,5]]*100</f>
        <v>22.499999999999996</v>
      </c>
      <c r="T5" s="92">
        <f>Tableau14[[#This Row],[Lambda]]*Tableau14[[#Headers],[4]]*100</f>
        <v>36</v>
      </c>
      <c r="U5" s="92">
        <f>Tableau14[[#This Row],[Lambda]]*Tableau14[[#Headers],[7]]*100</f>
        <v>63</v>
      </c>
      <c r="V5" s="96">
        <f>Tableau14[[#Headers],[5]]/Tableau14[[#This Row],[Lambda]]/100</f>
        <v>0.55555555555555558</v>
      </c>
      <c r="W5" s="96">
        <f>Tableau14[[#Headers],[15]]/Tableau14[[#This Row],[Lambda]]/100</f>
        <v>1.666666666666667</v>
      </c>
      <c r="X5" s="106">
        <f>Tableau14[[#Headers],[25]]/Tableau14[[#This Row],[Lambda]]/100</f>
        <v>2.7777777777777777</v>
      </c>
    </row>
    <row r="6" spans="1:24" s="4" customFormat="1" ht="58.15" customHeight="1" x14ac:dyDescent="0.35">
      <c r="A6" s="24" t="s">
        <v>53</v>
      </c>
      <c r="B6" s="13" t="s">
        <v>58</v>
      </c>
      <c r="C6" s="13" t="s">
        <v>49</v>
      </c>
      <c r="D6" s="39"/>
      <c r="E6" s="40" t="s">
        <v>81</v>
      </c>
      <c r="F6" s="40"/>
      <c r="G6" s="40"/>
      <c r="H6" s="40"/>
      <c r="I6" s="40"/>
      <c r="J6" s="40"/>
      <c r="K6" s="40" t="s">
        <v>81</v>
      </c>
      <c r="L6" s="40" t="s">
        <v>81</v>
      </c>
      <c r="M6" s="40" t="s">
        <v>81</v>
      </c>
      <c r="N6" s="7">
        <v>7.0999999999999994E-2</v>
      </c>
      <c r="O6" s="8" t="s">
        <v>186</v>
      </c>
      <c r="P6" s="12">
        <v>0.99</v>
      </c>
      <c r="Q6" s="8">
        <v>1560</v>
      </c>
      <c r="R6" s="23" t="s">
        <v>107</v>
      </c>
      <c r="S6" s="105">
        <f>Tableau14[[#This Row],[Lambda]]*Tableau14[[#Headers],[2,5]]*100</f>
        <v>17.75</v>
      </c>
      <c r="T6" s="92">
        <f>Tableau14[[#This Row],[Lambda]]*Tableau14[[#Headers],[4]]*100</f>
        <v>28.4</v>
      </c>
      <c r="U6" s="92">
        <f>Tableau14[[#This Row],[Lambda]]*Tableau14[[#Headers],[7]]*100</f>
        <v>49.699999999999996</v>
      </c>
      <c r="V6" s="96">
        <f>Tableau14[[#Headers],[5]]/Tableau14[[#This Row],[Lambda]]/100</f>
        <v>0.70422535211267612</v>
      </c>
      <c r="W6" s="96">
        <f>Tableau14[[#Headers],[15]]/Tableau14[[#This Row],[Lambda]]/100</f>
        <v>2.1126760563380285</v>
      </c>
      <c r="X6" s="106">
        <f>Tableau14[[#Headers],[25]]/Tableau14[[#This Row],[Lambda]]/100</f>
        <v>3.5211267605633805</v>
      </c>
    </row>
    <row r="7" spans="1:24" s="4" customFormat="1" ht="47.5" customHeight="1" x14ac:dyDescent="0.35">
      <c r="A7" s="24" t="s">
        <v>53</v>
      </c>
      <c r="B7" s="13" t="s">
        <v>58</v>
      </c>
      <c r="C7" s="13" t="s">
        <v>49</v>
      </c>
      <c r="D7" s="39" t="s">
        <v>81</v>
      </c>
      <c r="E7" s="40" t="s">
        <v>81</v>
      </c>
      <c r="F7" s="40" t="s">
        <v>81</v>
      </c>
      <c r="G7" s="40"/>
      <c r="H7" s="40"/>
      <c r="I7" s="40"/>
      <c r="J7" s="40"/>
      <c r="K7" s="40"/>
      <c r="L7" s="40" t="s">
        <v>81</v>
      </c>
      <c r="M7" s="40" t="s">
        <v>81</v>
      </c>
      <c r="N7" s="7">
        <v>7.0999999999999994E-2</v>
      </c>
      <c r="O7" s="8" t="s">
        <v>187</v>
      </c>
      <c r="P7" s="12">
        <v>0.98</v>
      </c>
      <c r="Q7" s="8">
        <v>1560</v>
      </c>
      <c r="R7" s="23" t="s">
        <v>144</v>
      </c>
      <c r="S7" s="105">
        <f>Tableau14[[#This Row],[Lambda]]*Tableau14[[#Headers],[2,5]]*100</f>
        <v>17.75</v>
      </c>
      <c r="T7" s="92">
        <f>Tableau14[[#This Row],[Lambda]]*Tableau14[[#Headers],[4]]*100</f>
        <v>28.4</v>
      </c>
      <c r="U7" s="92">
        <f>Tableau14[[#This Row],[Lambda]]*Tableau14[[#Headers],[7]]*100</f>
        <v>49.699999999999996</v>
      </c>
      <c r="V7" s="96">
        <f>Tableau14[[#Headers],[5]]/Tableau14[[#This Row],[Lambda]]/100</f>
        <v>0.70422535211267612</v>
      </c>
      <c r="W7" s="96">
        <f>Tableau14[[#Headers],[15]]/Tableau14[[#This Row],[Lambda]]/100</f>
        <v>2.1126760563380285</v>
      </c>
      <c r="X7" s="106">
        <f>Tableau14[[#Headers],[25]]/Tableau14[[#This Row],[Lambda]]/100</f>
        <v>3.5211267605633805</v>
      </c>
    </row>
    <row r="8" spans="1:24" s="4" customFormat="1" ht="28.15" customHeight="1" x14ac:dyDescent="0.35">
      <c r="A8" s="24" t="s">
        <v>75</v>
      </c>
      <c r="B8" s="13" t="s">
        <v>58</v>
      </c>
      <c r="C8" s="13" t="s">
        <v>76</v>
      </c>
      <c r="D8" s="39"/>
      <c r="E8" s="40"/>
      <c r="F8" s="40"/>
      <c r="G8" s="40"/>
      <c r="H8" s="40"/>
      <c r="I8" s="40" t="s">
        <v>81</v>
      </c>
      <c r="J8" s="40"/>
      <c r="K8" s="40"/>
      <c r="L8" s="40"/>
      <c r="M8" s="40"/>
      <c r="N8" s="7">
        <v>0.06</v>
      </c>
      <c r="O8" s="9" t="s">
        <v>219</v>
      </c>
      <c r="P8" s="8" t="s">
        <v>219</v>
      </c>
      <c r="Q8" s="8" t="s">
        <v>229</v>
      </c>
      <c r="R8" s="23" t="s">
        <v>230</v>
      </c>
      <c r="S8" s="105">
        <f>Tableau14[[#This Row],[Lambda]]*Tableau14[[#Headers],[2,5]]*100</f>
        <v>15</v>
      </c>
      <c r="T8" s="92">
        <f>Tableau14[[#This Row],[Lambda]]*Tableau14[[#Headers],[4]]*100</f>
        <v>24</v>
      </c>
      <c r="U8" s="92">
        <f>Tableau14[[#This Row],[Lambda]]*Tableau14[[#Headers],[7]]*100</f>
        <v>42</v>
      </c>
      <c r="V8" s="96">
        <f>Tableau14[[#Headers],[5]]/Tableau14[[#This Row],[Lambda]]/100</f>
        <v>0.83333333333333348</v>
      </c>
      <c r="W8" s="96">
        <f>Tableau14[[#Headers],[15]]/Tableau14[[#This Row],[Lambda]]/100</f>
        <v>2.5</v>
      </c>
      <c r="X8" s="106">
        <f>Tableau14[[#Headers],[25]]/Tableau14[[#This Row],[Lambda]]/100</f>
        <v>4.166666666666667</v>
      </c>
    </row>
    <row r="9" spans="1:24" s="4" customFormat="1" ht="26.5" customHeight="1" x14ac:dyDescent="0.35">
      <c r="A9" s="24" t="s">
        <v>74</v>
      </c>
      <c r="B9" s="13" t="s">
        <v>58</v>
      </c>
      <c r="C9" s="13" t="s">
        <v>51</v>
      </c>
      <c r="D9" s="39" t="s">
        <v>81</v>
      </c>
      <c r="E9" s="40" t="s">
        <v>81</v>
      </c>
      <c r="F9" s="40"/>
      <c r="G9" s="40"/>
      <c r="H9" s="40"/>
      <c r="I9" s="40"/>
      <c r="J9" s="40"/>
      <c r="K9" s="40"/>
      <c r="L9" s="40"/>
      <c r="M9" s="40"/>
      <c r="N9" s="7">
        <v>4.4999999999999998E-2</v>
      </c>
      <c r="O9" s="8" t="s">
        <v>188</v>
      </c>
      <c r="P9" s="12">
        <v>0.81</v>
      </c>
      <c r="Q9" s="8">
        <v>1000</v>
      </c>
      <c r="R9" s="23" t="s">
        <v>202</v>
      </c>
      <c r="S9" s="105">
        <f>Tableau14[[#This Row],[Lambda]]*Tableau14[[#Headers],[2,5]]*100</f>
        <v>11.249999999999998</v>
      </c>
      <c r="T9" s="92">
        <f>Tableau14[[#This Row],[Lambda]]*Tableau14[[#Headers],[4]]*100</f>
        <v>18</v>
      </c>
      <c r="U9" s="92">
        <f>Tableau14[[#This Row],[Lambda]]*Tableau14[[#Headers],[7]]*100</f>
        <v>31.5</v>
      </c>
      <c r="V9" s="96">
        <f>Tableau14[[#Headers],[5]]/Tableau14[[#This Row],[Lambda]]/100</f>
        <v>1.1111111111111112</v>
      </c>
      <c r="W9" s="96">
        <f>Tableau14[[#Headers],[15]]/Tableau14[[#This Row],[Lambda]]/100</f>
        <v>3.3333333333333339</v>
      </c>
      <c r="X9" s="106">
        <f>Tableau14[[#Headers],[25]]/Tableau14[[#This Row],[Lambda]]/100</f>
        <v>5.5555555555555554</v>
      </c>
    </row>
    <row r="10" spans="1:24" s="4" customFormat="1" ht="47.5" customHeight="1" x14ac:dyDescent="0.35">
      <c r="A10" s="24" t="s">
        <v>74</v>
      </c>
      <c r="B10" s="13" t="s">
        <v>60</v>
      </c>
      <c r="C10" s="13" t="s">
        <v>180</v>
      </c>
      <c r="D10" s="39" t="s">
        <v>81</v>
      </c>
      <c r="E10" s="40" t="s">
        <v>81</v>
      </c>
      <c r="F10" s="40"/>
      <c r="G10" s="40"/>
      <c r="H10" s="40"/>
      <c r="I10" s="40"/>
      <c r="J10" s="40"/>
      <c r="K10" s="40"/>
      <c r="L10" s="40"/>
      <c r="M10" s="40"/>
      <c r="N10" s="7">
        <v>2.8000000000000001E-2</v>
      </c>
      <c r="O10" s="20" t="s">
        <v>218</v>
      </c>
      <c r="P10" s="21">
        <v>84</v>
      </c>
      <c r="Q10" s="21">
        <v>1600</v>
      </c>
      <c r="R10" s="23" t="s">
        <v>205</v>
      </c>
      <c r="S10" s="105">
        <f>Tableau14[[#This Row],[Lambda]]*Tableau14[[#Headers],[2,5]]*100</f>
        <v>7.0000000000000009</v>
      </c>
      <c r="T10" s="92">
        <f>Tableau14[[#This Row],[Lambda]]*Tableau14[[#Headers],[4]]*100</f>
        <v>11.200000000000001</v>
      </c>
      <c r="U10" s="92">
        <f>Tableau14[[#This Row],[Lambda]]*Tableau14[[#Headers],[7]]*100</f>
        <v>19.600000000000001</v>
      </c>
      <c r="V10" s="96">
        <f>Tableau14[[#Headers],[5]]/Tableau14[[#This Row],[Lambda]]/100</f>
        <v>1.7857142857142856</v>
      </c>
      <c r="W10" s="96">
        <f>Tableau14[[#Headers],[15]]/Tableau14[[#This Row],[Lambda]]/100</f>
        <v>5.3571428571428568</v>
      </c>
      <c r="X10" s="106">
        <f>Tableau14[[#Headers],[25]]/Tableau14[[#This Row],[Lambda]]/100</f>
        <v>8.9285714285714288</v>
      </c>
    </row>
    <row r="11" spans="1:24" s="4" customFormat="1" ht="56.5" customHeight="1" x14ac:dyDescent="0.35">
      <c r="A11" s="24" t="s">
        <v>70</v>
      </c>
      <c r="B11" s="13" t="s">
        <v>60</v>
      </c>
      <c r="C11" s="13" t="s">
        <v>71</v>
      </c>
      <c r="D11" s="39"/>
      <c r="E11" s="40"/>
      <c r="F11" s="40"/>
      <c r="G11" s="40"/>
      <c r="H11" s="40"/>
      <c r="I11" s="40" t="s">
        <v>81</v>
      </c>
      <c r="J11" s="40"/>
      <c r="K11" s="40"/>
      <c r="L11" s="40"/>
      <c r="M11" s="40"/>
      <c r="N11" s="7">
        <v>9.2999999999999999E-2</v>
      </c>
      <c r="O11" s="20" t="s">
        <v>219</v>
      </c>
      <c r="P11" s="21"/>
      <c r="Q11" s="21"/>
      <c r="R11" s="23" t="s">
        <v>83</v>
      </c>
      <c r="S11" s="105">
        <f>Tableau14[[#This Row],[Lambda]]*Tableau14[[#Headers],[2,5]]*100</f>
        <v>23.25</v>
      </c>
      <c r="T11" s="92">
        <f>Tableau14[[#This Row],[Lambda]]*Tableau14[[#Headers],[4]]*100</f>
        <v>37.200000000000003</v>
      </c>
      <c r="U11" s="92">
        <f>Tableau14[[#This Row],[Lambda]]*Tableau14[[#Headers],[7]]*100</f>
        <v>65.100000000000009</v>
      </c>
      <c r="V11" s="96">
        <f>Tableau14[[#Headers],[5]]/Tableau14[[#This Row],[Lambda]]/100</f>
        <v>0.5376344086021505</v>
      </c>
      <c r="W11" s="96">
        <f>Tableau14[[#Headers],[15]]/Tableau14[[#This Row],[Lambda]]/100</f>
        <v>1.6129032258064515</v>
      </c>
      <c r="X11" s="106">
        <f>Tableau14[[#Headers],[25]]/Tableau14[[#This Row],[Lambda]]/100</f>
        <v>2.6881720430107525</v>
      </c>
    </row>
    <row r="12" spans="1:24" s="4" customFormat="1" ht="15.5" x14ac:dyDescent="0.35">
      <c r="A12" s="24" t="s">
        <v>40</v>
      </c>
      <c r="B12" s="13" t="s">
        <v>58</v>
      </c>
      <c r="C12" s="28" t="s">
        <v>66</v>
      </c>
      <c r="D12" s="39"/>
      <c r="E12" s="40" t="s">
        <v>81</v>
      </c>
      <c r="F12" s="40" t="s">
        <v>81</v>
      </c>
      <c r="G12" s="40"/>
      <c r="H12" s="40" t="s">
        <v>81</v>
      </c>
      <c r="I12" s="40"/>
      <c r="J12" s="40" t="s">
        <v>81</v>
      </c>
      <c r="K12" s="40"/>
      <c r="L12" s="40"/>
      <c r="M12" s="40"/>
      <c r="N12" s="7">
        <v>3.7999999999999999E-2</v>
      </c>
      <c r="O12" s="8" t="s">
        <v>189</v>
      </c>
      <c r="P12" s="12">
        <v>0.73</v>
      </c>
      <c r="Q12" s="8">
        <v>2100</v>
      </c>
      <c r="R12" s="23" t="s">
        <v>263</v>
      </c>
      <c r="S12" s="105">
        <f>Tableau14[[#This Row],[Lambda]]*Tableau14[[#Headers],[2,5]]*100</f>
        <v>9.5</v>
      </c>
      <c r="T12" s="92">
        <f>Tableau14[[#This Row],[Lambda]]*Tableau14[[#Headers],[4]]*100</f>
        <v>15.2</v>
      </c>
      <c r="U12" s="92">
        <f>Tableau14[[#This Row],[Lambda]]*Tableau14[[#Headers],[7]]*100</f>
        <v>26.6</v>
      </c>
      <c r="V12" s="96">
        <f>Tableau14[[#Headers],[5]]/Tableau14[[#This Row],[Lambda]]/100</f>
        <v>1.3157894736842106</v>
      </c>
      <c r="W12" s="96">
        <f>Tableau14[[#Headers],[15]]/Tableau14[[#This Row],[Lambda]]/100</f>
        <v>3.9473684210526319</v>
      </c>
      <c r="X12" s="106">
        <f>Tableau14[[#Headers],[25]]/Tableau14[[#This Row],[Lambda]]/100</f>
        <v>6.5789473684210531</v>
      </c>
    </row>
    <row r="13" spans="1:24" s="4" customFormat="1" ht="43.5" x14ac:dyDescent="0.35">
      <c r="A13" s="24" t="s">
        <v>40</v>
      </c>
      <c r="B13" s="13" t="s">
        <v>58</v>
      </c>
      <c r="C13" s="13" t="s">
        <v>47</v>
      </c>
      <c r="D13" s="39"/>
      <c r="E13" s="40" t="s">
        <v>81</v>
      </c>
      <c r="F13" s="40"/>
      <c r="G13" s="40"/>
      <c r="H13" s="40"/>
      <c r="I13" s="40" t="s">
        <v>81</v>
      </c>
      <c r="J13" s="40" t="s">
        <v>81</v>
      </c>
      <c r="K13" s="40"/>
      <c r="L13" s="40"/>
      <c r="M13" s="40"/>
      <c r="N13" s="7">
        <v>4.1000000000000002E-2</v>
      </c>
      <c r="O13" s="8" t="s">
        <v>190</v>
      </c>
      <c r="P13" s="12">
        <v>0.77</v>
      </c>
      <c r="Q13" s="8">
        <v>2100</v>
      </c>
      <c r="R13" s="23" t="s">
        <v>152</v>
      </c>
      <c r="S13" s="105">
        <f>Tableau14[[#This Row],[Lambda]]*Tableau14[[#Headers],[2,5]]*100</f>
        <v>10.25</v>
      </c>
      <c r="T13" s="92">
        <f>Tableau14[[#This Row],[Lambda]]*Tableau14[[#Headers],[4]]*100</f>
        <v>16.400000000000002</v>
      </c>
      <c r="U13" s="92">
        <f>Tableau14[[#This Row],[Lambda]]*Tableau14[[#Headers],[7]]*100</f>
        <v>28.700000000000003</v>
      </c>
      <c r="V13" s="96">
        <f>Tableau14[[#Headers],[5]]/Tableau14[[#This Row],[Lambda]]/100</f>
        <v>1.2195121951219512</v>
      </c>
      <c r="W13" s="96">
        <f>Tableau14[[#Headers],[15]]/Tableau14[[#This Row],[Lambda]]/100</f>
        <v>3.6585365853658534</v>
      </c>
      <c r="X13" s="106">
        <f>Tableau14[[#Headers],[25]]/Tableau14[[#This Row],[Lambda]]/100</f>
        <v>6.0975609756097562</v>
      </c>
    </row>
    <row r="14" spans="1:24" s="4" customFormat="1" ht="15.5" x14ac:dyDescent="0.35">
      <c r="A14" s="24" t="s">
        <v>40</v>
      </c>
      <c r="B14" s="13" t="s">
        <v>58</v>
      </c>
      <c r="C14" s="13" t="s">
        <v>45</v>
      </c>
      <c r="D14" s="39"/>
      <c r="E14" s="40"/>
      <c r="F14" s="40"/>
      <c r="G14" s="40"/>
      <c r="H14" s="40"/>
      <c r="I14" s="40"/>
      <c r="J14" s="40" t="s">
        <v>81</v>
      </c>
      <c r="K14" s="40"/>
      <c r="L14" s="40"/>
      <c r="M14" s="40"/>
      <c r="N14" s="38">
        <v>3.7999999999999999E-2</v>
      </c>
      <c r="O14" s="26" t="s">
        <v>232</v>
      </c>
      <c r="P14" s="27">
        <v>0.68</v>
      </c>
      <c r="Q14" s="8">
        <v>1600</v>
      </c>
      <c r="R14" s="23" t="s">
        <v>233</v>
      </c>
      <c r="S14" s="105">
        <f>Tableau14[[#This Row],[Lambda]]*Tableau14[[#Headers],[2,5]]*100</f>
        <v>9.5</v>
      </c>
      <c r="T14" s="92">
        <f>Tableau14[[#This Row],[Lambda]]*Tableau14[[#Headers],[4]]*100</f>
        <v>15.2</v>
      </c>
      <c r="U14" s="92">
        <f>Tableau14[[#This Row],[Lambda]]*Tableau14[[#Headers],[7]]*100</f>
        <v>26.6</v>
      </c>
      <c r="V14" s="96">
        <f>Tableau14[[#Headers],[5]]/Tableau14[[#This Row],[Lambda]]/100</f>
        <v>1.3157894736842106</v>
      </c>
      <c r="W14" s="96">
        <f>Tableau14[[#Headers],[15]]/Tableau14[[#This Row],[Lambda]]/100</f>
        <v>3.9473684210526319</v>
      </c>
      <c r="X14" s="106">
        <f>Tableau14[[#Headers],[25]]/Tableau14[[#This Row],[Lambda]]/100</f>
        <v>6.5789473684210531</v>
      </c>
    </row>
    <row r="15" spans="1:24" s="4" customFormat="1" ht="41.5" customHeight="1" x14ac:dyDescent="0.35">
      <c r="A15" s="24" t="s">
        <v>52</v>
      </c>
      <c r="B15" s="13" t="s">
        <v>58</v>
      </c>
      <c r="C15" s="13" t="s">
        <v>51</v>
      </c>
      <c r="D15" s="39" t="s">
        <v>81</v>
      </c>
      <c r="E15" s="40" t="s">
        <v>81</v>
      </c>
      <c r="F15" s="40"/>
      <c r="G15" s="40"/>
      <c r="H15" s="40"/>
      <c r="I15" s="40" t="s">
        <v>81</v>
      </c>
      <c r="J15" s="40"/>
      <c r="K15" s="40"/>
      <c r="L15" s="40"/>
      <c r="M15" s="40"/>
      <c r="N15" s="7">
        <v>0.04</v>
      </c>
      <c r="O15" s="20" t="s">
        <v>217</v>
      </c>
      <c r="P15" s="21">
        <v>86</v>
      </c>
      <c r="Q15" s="21">
        <v>1600</v>
      </c>
      <c r="R15" s="23" t="s">
        <v>160</v>
      </c>
      <c r="S15" s="105">
        <f>Tableau14[[#This Row],[Lambda]]*Tableau14[[#Headers],[2,5]]*100</f>
        <v>10</v>
      </c>
      <c r="T15" s="92">
        <f>Tableau14[[#This Row],[Lambda]]*Tableau14[[#Headers],[4]]*100</f>
        <v>16</v>
      </c>
      <c r="U15" s="92">
        <f>Tableau14[[#This Row],[Lambda]]*Tableau14[[#Headers],[7]]*100</f>
        <v>28.000000000000004</v>
      </c>
      <c r="V15" s="96">
        <f>Tableau14[[#Headers],[5]]/Tableau14[[#This Row],[Lambda]]/100</f>
        <v>1.25</v>
      </c>
      <c r="W15" s="96">
        <f>Tableau14[[#Headers],[15]]/Tableau14[[#This Row],[Lambda]]/100</f>
        <v>3.75</v>
      </c>
      <c r="X15" s="106">
        <f>Tableau14[[#Headers],[25]]/Tableau14[[#This Row],[Lambda]]/100</f>
        <v>6.25</v>
      </c>
    </row>
    <row r="16" spans="1:24" s="4" customFormat="1" ht="15.5" x14ac:dyDescent="0.35">
      <c r="A16" s="24" t="s">
        <v>52</v>
      </c>
      <c r="B16" s="13" t="s">
        <v>58</v>
      </c>
      <c r="C16" s="13" t="s">
        <v>46</v>
      </c>
      <c r="D16" s="39" t="s">
        <v>81</v>
      </c>
      <c r="E16" s="40"/>
      <c r="F16" s="40" t="s">
        <v>81</v>
      </c>
      <c r="G16" s="40" t="s">
        <v>81</v>
      </c>
      <c r="H16" s="40"/>
      <c r="I16" s="40"/>
      <c r="J16" s="40"/>
      <c r="K16" s="40"/>
      <c r="L16" s="40"/>
      <c r="M16" s="40"/>
      <c r="N16" s="7">
        <v>4.3999999999999997E-2</v>
      </c>
      <c r="O16" s="8" t="s">
        <v>192</v>
      </c>
      <c r="P16" s="12">
        <v>0.87</v>
      </c>
      <c r="Q16" s="8">
        <v>2100</v>
      </c>
      <c r="R16" s="23" t="s">
        <v>160</v>
      </c>
      <c r="S16" s="105">
        <f>Tableau14[[#This Row],[Lambda]]*Tableau14[[#Headers],[2,5]]*100</f>
        <v>10.999999999999998</v>
      </c>
      <c r="T16" s="92">
        <f>Tableau14[[#This Row],[Lambda]]*Tableau14[[#Headers],[4]]*100</f>
        <v>17.599999999999998</v>
      </c>
      <c r="U16" s="92">
        <f>Tableau14[[#This Row],[Lambda]]*Tableau14[[#Headers],[7]]*100</f>
        <v>30.8</v>
      </c>
      <c r="V16" s="96">
        <f>Tableau14[[#Headers],[5]]/Tableau14[[#This Row],[Lambda]]/100</f>
        <v>1.1363636363636365</v>
      </c>
      <c r="W16" s="96">
        <f>Tableau14[[#Headers],[15]]/Tableau14[[#This Row],[Lambda]]/100</f>
        <v>3.4090909090909092</v>
      </c>
      <c r="X16" s="106">
        <f>Tableau14[[#Headers],[25]]/Tableau14[[#This Row],[Lambda]]/100</f>
        <v>5.6818181818181825</v>
      </c>
    </row>
    <row r="17" spans="1:24" s="4" customFormat="1" ht="58" x14ac:dyDescent="0.35">
      <c r="A17" s="24" t="s">
        <v>36</v>
      </c>
      <c r="B17" s="13" t="s">
        <v>58</v>
      </c>
      <c r="C17" s="13" t="s">
        <v>44</v>
      </c>
      <c r="D17" s="39"/>
      <c r="E17" s="40" t="s">
        <v>81</v>
      </c>
      <c r="F17" s="40" t="s">
        <v>81</v>
      </c>
      <c r="G17" s="40"/>
      <c r="H17" s="40" t="s">
        <v>81</v>
      </c>
      <c r="I17" s="40"/>
      <c r="J17" s="40"/>
      <c r="K17" s="40"/>
      <c r="L17" s="40"/>
      <c r="M17" s="40" t="s">
        <v>81</v>
      </c>
      <c r="N17" s="7">
        <v>3.9E-2</v>
      </c>
      <c r="O17" s="8" t="s">
        <v>193</v>
      </c>
      <c r="P17" s="12">
        <v>0.33</v>
      </c>
      <c r="Q17" s="8">
        <v>1600</v>
      </c>
      <c r="R17" s="23" t="s">
        <v>166</v>
      </c>
      <c r="S17" s="105">
        <f>Tableau14[[#This Row],[Lambda]]*Tableau14[[#Headers],[2,5]]*100</f>
        <v>9.75</v>
      </c>
      <c r="T17" s="92">
        <f>Tableau14[[#This Row],[Lambda]]*Tableau14[[#Headers],[4]]*100</f>
        <v>15.6</v>
      </c>
      <c r="U17" s="92">
        <f>Tableau14[[#This Row],[Lambda]]*Tableau14[[#Headers],[7]]*100</f>
        <v>27.3</v>
      </c>
      <c r="V17" s="96">
        <f>Tableau14[[#Headers],[5]]/Tableau14[[#This Row],[Lambda]]/100</f>
        <v>1.2820512820512819</v>
      </c>
      <c r="W17" s="96">
        <f>Tableau14[[#Headers],[15]]/Tableau14[[#This Row],[Lambda]]/100</f>
        <v>3.8461538461538463</v>
      </c>
      <c r="X17" s="106">
        <f>Tableau14[[#Headers],[25]]/Tableau14[[#This Row],[Lambda]]/100</f>
        <v>6.4102564102564097</v>
      </c>
    </row>
    <row r="18" spans="1:24" s="4" customFormat="1" ht="15.5" x14ac:dyDescent="0.35">
      <c r="A18" s="24" t="s">
        <v>36</v>
      </c>
      <c r="B18" s="13" t="s">
        <v>58</v>
      </c>
      <c r="C18" s="29" t="s">
        <v>63</v>
      </c>
      <c r="D18" s="39" t="s">
        <v>81</v>
      </c>
      <c r="E18" s="40" t="s">
        <v>81</v>
      </c>
      <c r="F18" s="40" t="s">
        <v>81</v>
      </c>
      <c r="G18" s="40"/>
      <c r="H18" s="40" t="s">
        <v>81</v>
      </c>
      <c r="I18" s="40"/>
      <c r="J18" s="40"/>
      <c r="K18" s="40"/>
      <c r="L18" s="40"/>
      <c r="M18" s="40" t="s">
        <v>81</v>
      </c>
      <c r="N18" s="7">
        <v>3.7999999999999999E-2</v>
      </c>
      <c r="O18" s="8" t="s">
        <v>196</v>
      </c>
      <c r="P18" s="12">
        <v>0.53</v>
      </c>
      <c r="Q18" s="8">
        <v>1800</v>
      </c>
      <c r="R18" s="23" t="s">
        <v>128</v>
      </c>
      <c r="S18" s="105">
        <f>Tableau14[[#This Row],[Lambda]]*Tableau14[[#Headers],[2,5]]*100</f>
        <v>9.5</v>
      </c>
      <c r="T18" s="92">
        <f>Tableau14[[#This Row],[Lambda]]*Tableau14[[#Headers],[4]]*100</f>
        <v>15.2</v>
      </c>
      <c r="U18" s="92">
        <f>Tableau14[[#This Row],[Lambda]]*Tableau14[[#Headers],[7]]*100</f>
        <v>26.6</v>
      </c>
      <c r="V18" s="96">
        <f>Tableau14[[#Headers],[5]]/Tableau14[[#This Row],[Lambda]]/100</f>
        <v>1.3157894736842106</v>
      </c>
      <c r="W18" s="96">
        <f>Tableau14[[#Headers],[15]]/Tableau14[[#This Row],[Lambda]]/100</f>
        <v>3.9473684210526319</v>
      </c>
      <c r="X18" s="106">
        <f>Tableau14[[#Headers],[25]]/Tableau14[[#This Row],[Lambda]]/100</f>
        <v>6.5789473684210531</v>
      </c>
    </row>
    <row r="19" spans="1:24" s="4" customFormat="1" ht="15.5" x14ac:dyDescent="0.35">
      <c r="A19" s="24" t="s">
        <v>36</v>
      </c>
      <c r="B19" s="13" t="s">
        <v>58</v>
      </c>
      <c r="C19" s="13" t="s">
        <v>46</v>
      </c>
      <c r="D19" s="39"/>
      <c r="E19" s="40" t="s">
        <v>81</v>
      </c>
      <c r="F19" s="40" t="s">
        <v>81</v>
      </c>
      <c r="G19" s="40"/>
      <c r="H19" s="40" t="s">
        <v>81</v>
      </c>
      <c r="I19" s="40"/>
      <c r="J19" s="40"/>
      <c r="K19" s="40"/>
      <c r="L19" s="40"/>
      <c r="M19" s="40" t="s">
        <v>81</v>
      </c>
      <c r="N19" s="7">
        <v>3.5999999999999997E-2</v>
      </c>
      <c r="O19" s="8" t="s">
        <v>197</v>
      </c>
      <c r="P19" s="12">
        <v>0.75</v>
      </c>
      <c r="Q19" s="8">
        <v>2100</v>
      </c>
      <c r="R19" s="23" t="s">
        <v>128</v>
      </c>
      <c r="S19" s="105">
        <f>Tableau14[[#This Row],[Lambda]]*Tableau14[[#Headers],[2,5]]*100</f>
        <v>9</v>
      </c>
      <c r="T19" s="92">
        <f>Tableau14[[#This Row],[Lambda]]*Tableau14[[#Headers],[4]]*100</f>
        <v>14.399999999999999</v>
      </c>
      <c r="U19" s="92">
        <f>Tableau14[[#This Row],[Lambda]]*Tableau14[[#Headers],[7]]*100</f>
        <v>25.2</v>
      </c>
      <c r="V19" s="96">
        <f>Tableau14[[#Headers],[5]]/Tableau14[[#This Row],[Lambda]]/100</f>
        <v>1.3888888888888888</v>
      </c>
      <c r="W19" s="96">
        <f>Tableau14[[#Headers],[15]]/Tableau14[[#This Row],[Lambda]]/100</f>
        <v>4.166666666666667</v>
      </c>
      <c r="X19" s="106">
        <f>Tableau14[[#Headers],[25]]/Tableau14[[#This Row],[Lambda]]/100</f>
        <v>6.9444444444444446</v>
      </c>
    </row>
    <row r="20" spans="1:24" s="4" customFormat="1" ht="15.5" x14ac:dyDescent="0.35">
      <c r="A20" s="24" t="s">
        <v>36</v>
      </c>
      <c r="B20" s="13" t="s">
        <v>58</v>
      </c>
      <c r="C20" s="13" t="s">
        <v>48</v>
      </c>
      <c r="D20" s="39"/>
      <c r="E20" s="40" t="s">
        <v>81</v>
      </c>
      <c r="F20" s="40" t="s">
        <v>81</v>
      </c>
      <c r="G20" s="40"/>
      <c r="H20" s="40" t="s">
        <v>81</v>
      </c>
      <c r="I20" s="40"/>
      <c r="J20" s="40"/>
      <c r="K20" s="40"/>
      <c r="L20" s="40"/>
      <c r="M20" s="40"/>
      <c r="N20" s="7">
        <v>3.9E-2</v>
      </c>
      <c r="O20" s="8" t="s">
        <v>198</v>
      </c>
      <c r="P20" s="12">
        <v>0.54</v>
      </c>
      <c r="Q20" s="8">
        <v>1509</v>
      </c>
      <c r="R20" s="23" t="s">
        <v>160</v>
      </c>
      <c r="S20" s="105">
        <f>Tableau14[[#This Row],[Lambda]]*Tableau14[[#Headers],[2,5]]*100</f>
        <v>9.75</v>
      </c>
      <c r="T20" s="92">
        <f>Tableau14[[#This Row],[Lambda]]*Tableau14[[#Headers],[4]]*100</f>
        <v>15.6</v>
      </c>
      <c r="U20" s="92">
        <f>Tableau14[[#This Row],[Lambda]]*Tableau14[[#Headers],[7]]*100</f>
        <v>27.3</v>
      </c>
      <c r="V20" s="96">
        <f>Tableau14[[#Headers],[5]]/Tableau14[[#This Row],[Lambda]]/100</f>
        <v>1.2820512820512819</v>
      </c>
      <c r="W20" s="96">
        <f>Tableau14[[#Headers],[15]]/Tableau14[[#This Row],[Lambda]]/100</f>
        <v>3.8461538461538463</v>
      </c>
      <c r="X20" s="106">
        <f>Tableau14[[#Headers],[25]]/Tableau14[[#This Row],[Lambda]]/100</f>
        <v>6.4102564102564097</v>
      </c>
    </row>
    <row r="21" spans="1:24" s="4" customFormat="1" ht="43.5" x14ac:dyDescent="0.35">
      <c r="A21" s="24" t="s">
        <v>54</v>
      </c>
      <c r="B21" s="13" t="s">
        <v>58</v>
      </c>
      <c r="C21" s="13" t="s">
        <v>73</v>
      </c>
      <c r="D21" s="39" t="s">
        <v>81</v>
      </c>
      <c r="E21" s="40"/>
      <c r="F21" s="40" t="s">
        <v>81</v>
      </c>
      <c r="G21" s="40"/>
      <c r="H21" s="40"/>
      <c r="I21" s="40"/>
      <c r="J21" s="40"/>
      <c r="K21" s="40"/>
      <c r="L21" s="40" t="s">
        <v>81</v>
      </c>
      <c r="M21" s="40"/>
      <c r="N21" s="7">
        <v>5.1999999999999998E-2</v>
      </c>
      <c r="O21" s="8" t="s">
        <v>199</v>
      </c>
      <c r="P21" s="12">
        <v>0.95</v>
      </c>
      <c r="Q21" s="8">
        <v>1500</v>
      </c>
      <c r="R21" s="23" t="s">
        <v>177</v>
      </c>
      <c r="S21" s="105">
        <f>Tableau14[[#This Row],[Lambda]]*Tableau14[[#Headers],[2,5]]*100</f>
        <v>13</v>
      </c>
      <c r="T21" s="92">
        <f>Tableau14[[#This Row],[Lambda]]*Tableau14[[#Headers],[4]]*100</f>
        <v>20.8</v>
      </c>
      <c r="U21" s="92">
        <f>Tableau14[[#This Row],[Lambda]]*Tableau14[[#Headers],[7]]*100</f>
        <v>36.4</v>
      </c>
      <c r="V21" s="96">
        <f>Tableau14[[#Headers],[5]]/Tableau14[[#This Row],[Lambda]]/100</f>
        <v>0.96153846153846156</v>
      </c>
      <c r="W21" s="96">
        <f>Tableau14[[#Headers],[15]]/Tableau14[[#This Row],[Lambda]]/100</f>
        <v>2.8846153846153846</v>
      </c>
      <c r="X21" s="106">
        <f>Tableau14[[#Headers],[25]]/Tableau14[[#This Row],[Lambda]]/100</f>
        <v>4.8076923076923075</v>
      </c>
    </row>
    <row r="22" spans="1:24" s="4" customFormat="1" ht="16" thickBot="1" x14ac:dyDescent="0.4">
      <c r="A22" s="25" t="s">
        <v>68</v>
      </c>
      <c r="B22" s="19" t="s">
        <v>60</v>
      </c>
      <c r="C22" s="19" t="s">
        <v>319</v>
      </c>
      <c r="D22" s="41" t="s">
        <v>81</v>
      </c>
      <c r="E22" s="42" t="s">
        <v>81</v>
      </c>
      <c r="F22" s="42"/>
      <c r="G22" s="42"/>
      <c r="H22" s="42"/>
      <c r="I22" s="42"/>
      <c r="J22" s="42"/>
      <c r="K22" s="42"/>
      <c r="L22" s="42"/>
      <c r="M22" s="42"/>
      <c r="N22" s="14">
        <v>4.2999999999999997E-2</v>
      </c>
      <c r="O22" s="15" t="s">
        <v>200</v>
      </c>
      <c r="P22" s="17">
        <v>0.72</v>
      </c>
      <c r="Q22" s="15">
        <v>1000</v>
      </c>
      <c r="R22" s="31" t="s">
        <v>83</v>
      </c>
      <c r="S22" s="107">
        <f>Tableau14[[#This Row],[Lambda]]*Tableau14[[#Headers],[2,5]]*100</f>
        <v>10.749999999999998</v>
      </c>
      <c r="T22" s="108">
        <f>Tableau14[[#This Row],[Lambda]]*Tableau14[[#Headers],[4]]*100</f>
        <v>17.2</v>
      </c>
      <c r="U22" s="108">
        <f>Tableau14[[#This Row],[Lambda]]*Tableau14[[#Headers],[7]]*100</f>
        <v>30.099999999999998</v>
      </c>
      <c r="V22" s="109">
        <f>Tableau14[[#Headers],[5]]/Tableau14[[#This Row],[Lambda]]/100</f>
        <v>1.1627906976744187</v>
      </c>
      <c r="W22" s="109">
        <f>Tableau14[[#Headers],[15]]/Tableau14[[#This Row],[Lambda]]/100</f>
        <v>3.4883720930232562</v>
      </c>
      <c r="X22" s="110">
        <f>Tableau14[[#Headers],[25]]/Tableau14[[#This Row],[Lambda]]/100</f>
        <v>5.8139534883720936</v>
      </c>
    </row>
    <row r="25" spans="1:24" ht="14.5" customHeight="1" x14ac:dyDescent="0.35"/>
  </sheetData>
  <sheetProtection algorithmName="SHA-512" hashValue="VLIklul9jn9yk1Y8ejAoSf50qwa0G9cAxn2DyrciYnig+8pIIusE/7PXCS62j2iHfN+u72oZm12KvliSoFzQig==" saltValue="At9MvSxpBNavjgP+BPwKQw==" spinCount="100000" sheet="1" objects="1" scenarios="1"/>
  <mergeCells count="7">
    <mergeCell ref="V2:X2"/>
    <mergeCell ref="A1:C1"/>
    <mergeCell ref="D1:M1"/>
    <mergeCell ref="N1:R2"/>
    <mergeCell ref="S1:X1"/>
    <mergeCell ref="D2:M2"/>
    <mergeCell ref="S2:U2"/>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Introduction</vt:lpstr>
      <vt:lpstr>Tableau complet</vt:lpstr>
      <vt:lpstr>MEP Données tech </vt:lpstr>
      <vt:lpstr>MEP Données chiffre</vt:lpstr>
      <vt:lpstr>'Tableau complet'!Zone_d_impression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ajena</cp:lastModifiedBy>
  <cp:lastPrinted>2022-05-11T06:31:06Z</cp:lastPrinted>
  <dcterms:created xsi:type="dcterms:W3CDTF">2021-04-27T14:48:25Z</dcterms:created>
  <dcterms:modified xsi:type="dcterms:W3CDTF">2022-12-01T09:40:19Z</dcterms:modified>
</cp:coreProperties>
</file>